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Zenita\Flytt av skr.se\Arbetsrätt, lagar\Arbetstid\"/>
    </mc:Choice>
  </mc:AlternateContent>
  <workbookProtection workbookPassword="CF27" lockStructure="1"/>
  <bookViews>
    <workbookView xWindow="240" yWindow="45" windowWidth="15570" windowHeight="12510" tabRatio="827" firstSheet="1" activeTab="2"/>
  </bookViews>
  <sheets>
    <sheet name="Omräkningstabell" sheetId="1" state="hidden" r:id="rId1"/>
    <sheet name="Riktlinjer för bemanningsbehov" sheetId="2" r:id="rId2"/>
    <sheet name="Bemanningsbehov " sheetId="7" r:id="rId3"/>
    <sheet name="Listor" sheetId="4" state="hidden" r:id="rId4"/>
    <sheet name="Sommar-Bemanningsbehov" sheetId="3" state="hidden" r:id="rId5"/>
    <sheet name="Beräkningar frånvaro &amp; övertid" sheetId="5" state="hidden" r:id="rId6"/>
    <sheet name="Bemanningsmål - natt" sheetId="6" state="hidden" r:id="rId7"/>
    <sheet name="Bemanningsmål - sommar" sheetId="9" state="hidden" r:id="rId8"/>
    <sheet name="Bemanningsmål - sommar natt" sheetId="12" state="hidden" r:id="rId9"/>
    <sheet name="Totalt Bemanningsmål Dag Natt" sheetId="13" state="hidden" r:id="rId10"/>
    <sheet name="Totalt Bemanningsmål" sheetId="8" state="hidden" r:id="rId11"/>
    <sheet name="Behov Dag Natt" sheetId="14" state="hidden" r:id="rId12"/>
    <sheet name="Bemanningsmål per månad" sheetId="10" state="hidden" r:id="rId13"/>
    <sheet name="Helgbemanning" sheetId="15" r:id="rId14"/>
    <sheet name="Helgbemanning special" sheetId="16" r:id="rId15"/>
  </sheets>
  <externalReferences>
    <externalReference r:id="rId16"/>
    <externalReference r:id="rId17"/>
  </externalReferences>
  <definedNames>
    <definedName name="_xlnm._FilterDatabase" localSheetId="11" hidden="1">'Behov Dag Natt'!$B$4:$D$208</definedName>
    <definedName name="_xlnm._FilterDatabase" localSheetId="2" hidden="1">'Bemanningsbehov '!#REF!</definedName>
    <definedName name="_xlnm._FilterDatabase" localSheetId="12" hidden="1">'Bemanningsmål per månad'!$B$4:$D$208</definedName>
    <definedName name="_xlnm._FilterDatabase" localSheetId="4" hidden="1">'Sommar-Bemanningsbehov'!#REF!</definedName>
    <definedName name="Arbetstid">Listor!$H$4:$H$20</definedName>
    <definedName name="Bdag">'Beräkningar frånvaro &amp; övertid'!$I$74</definedName>
    <definedName name="Bemanningsbehov_B15" localSheetId="2">'Beräkningar frånvaro &amp; övertid'!$E$2</definedName>
    <definedName name="Bemanningsbehov_B15" localSheetId="4">'Beräkningar frånvaro &amp; övertid'!$E$2</definedName>
    <definedName name="Bnatt" localSheetId="7">'Bemanningsmål - sommar'!$I$94</definedName>
    <definedName name="Bnatt" localSheetId="8">'Bemanningsmål - sommar natt'!$I$94</definedName>
    <definedName name="Bnatt">'Bemanningsmål - natt'!$I$94</definedName>
    <definedName name="Bsdag" localSheetId="8">'Bemanningsmål - sommar natt'!$I$94</definedName>
    <definedName name="Bsdag">'Bemanningsmål - sommar'!$I$94</definedName>
    <definedName name="Dag" localSheetId="14">'[1]Bemanningsbehov '!$M$48</definedName>
    <definedName name="Dag">'Bemanningsbehov '!$M$48</definedName>
    <definedName name="Dagpersonal">'Bemanningsbehov '!$M$48</definedName>
    <definedName name="Dagtid" localSheetId="14">'[1]Bemanningsbehov '!$D$21</definedName>
    <definedName name="Dagtid">'Bemanningsbehov '!$D$21</definedName>
    <definedName name="Natt" localSheetId="14">'[1]Bemanningsbehov '!$M$51</definedName>
    <definedName name="Natt">'Bemanningsbehov '!$M$51</definedName>
    <definedName name="Nattid" localSheetId="14">'[1]Bemanningsbehov '!$D$23</definedName>
    <definedName name="Nattid">'Bemanningsbehov '!$D$23</definedName>
    <definedName name="Print_Area" localSheetId="2">'Bemanningsbehov '!$A$1:$X$52</definedName>
    <definedName name="Print_Area" localSheetId="1">'Riktlinjer för bemanningsbehov'!$A$1:$K$42</definedName>
    <definedName name="Print_Area" localSheetId="4">'Sommar-Bemanningsbehov'!$A$1:$X$52</definedName>
    <definedName name="Print_Titles" localSheetId="2">'Bemanningsbehov '!$1:$3</definedName>
    <definedName name="Print_Titles" localSheetId="4">'Sommar-Bemanningsbehov'!$1:$3</definedName>
    <definedName name="Rast" localSheetId="14">[1]Listor!$D$4:$D$13</definedName>
    <definedName name="Rast">Listor!$D$4:$D$13</definedName>
    <definedName name="Sdag" localSheetId="14">'[1]Sommar-Bemanningsbehov'!$M$48</definedName>
    <definedName name="Sdag">'Sommar-Bemanningsbehov'!$M$48</definedName>
    <definedName name="SNatt" localSheetId="14">'[1]Sommar-Bemanningsbehov'!$M$51</definedName>
    <definedName name="SNatt">'Sommar-Bemanningsbehov'!$M$51</definedName>
    <definedName name="Standardtid" localSheetId="14">[1]Listor!$H$4:$H$20</definedName>
    <definedName name="Standardtid">Listor!$H$4:$H$20</definedName>
    <definedName name="Tid" localSheetId="14">[1]Listor!$B$4:$B$100</definedName>
    <definedName name="Tid">Listor!$B$4:$B$100</definedName>
    <definedName name="Tjänst">Listor!$J$4:$J$20</definedName>
    <definedName name="TypTjänst">Listor!$M$5:$M$8</definedName>
    <definedName name="Vecka">Listor!$Q$4:$Q$56</definedName>
    <definedName name="Vårdavdelning" localSheetId="2">'Bemanningsbehov '!$D$15</definedName>
    <definedName name="Vårdavdelning">'Sommar-Bemanningsbehov'!$D$15</definedName>
    <definedName name="Yrke" localSheetId="2">'Bemanningsbehov '!$D$17</definedName>
    <definedName name="Yrke">'Sommar-Bemanningsbehov'!$D$17</definedName>
    <definedName name="Z_5200DD48_A486_4684_B87B_E71F58E90AAA_.wvu.Cols" localSheetId="2" hidden="1">'Bemanningsbehov '!$A:$A</definedName>
    <definedName name="Z_5200DD48_A486_4684_B87B_E71F58E90AAA_.wvu.Cols" localSheetId="0" hidden="1">Omräkningstabell!$B:$B</definedName>
    <definedName name="Z_5200DD48_A486_4684_B87B_E71F58E90AAA_.wvu.Cols" localSheetId="1" hidden="1">'Riktlinjer för bemanningsbehov'!#REF!</definedName>
    <definedName name="Z_5200DD48_A486_4684_B87B_E71F58E90AAA_.wvu.Cols" localSheetId="4" hidden="1">'Sommar-Bemanningsbehov'!$A:$A</definedName>
    <definedName name="Z_5200DD48_A486_4684_B87B_E71F58E90AAA_.wvu.PrintArea" localSheetId="2" hidden="1">'Bemanningsbehov '!$A$1:$X$52</definedName>
    <definedName name="Z_5200DD48_A486_4684_B87B_E71F58E90AAA_.wvu.PrintArea" localSheetId="1" hidden="1">'Riktlinjer för bemanningsbehov'!$A$1:$K$42</definedName>
    <definedName name="Z_5200DD48_A486_4684_B87B_E71F58E90AAA_.wvu.PrintArea" localSheetId="4" hidden="1">'Sommar-Bemanningsbehov'!$A$1:$X$52</definedName>
    <definedName name="Z_5200DD48_A486_4684_B87B_E71F58E90AAA_.wvu.PrintTitles" localSheetId="2" hidden="1">'Bemanningsbehov '!$1:$3</definedName>
    <definedName name="Z_5200DD48_A486_4684_B87B_E71F58E90AAA_.wvu.PrintTitles" localSheetId="4" hidden="1">'Sommar-Bemanningsbehov'!$1:$3</definedName>
    <definedName name="Z_5200DD48_A486_4684_B87B_E71F58E90AAA_.wvu.Rows" localSheetId="1" hidden="1">'Riktlinjer för bemanningsbehov'!#REF!,'Riktlinjer för bemanningsbehov'!$44:$47</definedName>
    <definedName name="År">Listor!$O$4:$O$8</definedName>
  </definedNames>
  <calcPr calcId="162913"/>
  <customWorkbookViews>
    <customWorkbookView name="JANB - Personlig vy" guid="{5200DD48-A486-4684-B87B-E71F58E90AAA}" mergeInterval="0" personalView="1" maximized="1" xWindow="1" yWindow="1" windowWidth="1845" windowHeight="815" tabRatio="737" activeSheetId="3"/>
  </customWorkbookViews>
</workbook>
</file>

<file path=xl/calcChain.xml><?xml version="1.0" encoding="utf-8"?>
<calcChain xmlns="http://schemas.openxmlformats.org/spreadsheetml/2006/main">
  <c r="C55" i="16" l="1"/>
  <c r="D55" i="16" s="1"/>
  <c r="D51" i="16"/>
  <c r="D45" i="16"/>
  <c r="D44" i="16"/>
  <c r="D43" i="16"/>
  <c r="G33" i="16"/>
  <c r="H33" i="16" s="1"/>
  <c r="C33" i="16"/>
  <c r="D33" i="16" s="1"/>
  <c r="H29" i="16"/>
  <c r="D29" i="16"/>
  <c r="D23" i="16"/>
  <c r="H22" i="16"/>
  <c r="D22" i="16"/>
  <c r="C53" i="15"/>
  <c r="D53" i="15"/>
  <c r="D49" i="15"/>
  <c r="D44" i="15"/>
  <c r="D43" i="15"/>
  <c r="D42" i="15"/>
  <c r="G32" i="15"/>
  <c r="H32" i="15"/>
  <c r="C32" i="15"/>
  <c r="D32" i="15"/>
  <c r="H28" i="15"/>
  <c r="D28" i="15"/>
  <c r="D23" i="15"/>
  <c r="H22" i="15"/>
  <c r="D22" i="15"/>
  <c r="B2" i="10"/>
  <c r="A2" i="8"/>
  <c r="A2" i="5"/>
  <c r="D17" i="3"/>
  <c r="D15" i="3"/>
  <c r="J75" i="9"/>
  <c r="J61" i="9"/>
  <c r="J47" i="9"/>
  <c r="J33" i="9"/>
  <c r="J61" i="5"/>
  <c r="I72" i="5" s="1"/>
  <c r="J51" i="5"/>
  <c r="I71" i="5" s="1"/>
  <c r="J37" i="5"/>
  <c r="I69" i="5" s="1"/>
  <c r="J27" i="5"/>
  <c r="I66" i="5" s="1"/>
  <c r="B5" i="10"/>
  <c r="F5" i="10"/>
  <c r="B6" i="10"/>
  <c r="F6" i="10"/>
  <c r="B7" i="10"/>
  <c r="F7" i="10"/>
  <c r="B8" i="10"/>
  <c r="F8" i="10"/>
  <c r="B9" i="10"/>
  <c r="F9" i="10"/>
  <c r="B10" i="10"/>
  <c r="F10" i="10"/>
  <c r="B11" i="10"/>
  <c r="F11" i="10"/>
  <c r="B12" i="10"/>
  <c r="F12" i="10"/>
  <c r="B13" i="10"/>
  <c r="F13" i="10"/>
  <c r="B14" i="10"/>
  <c r="F14" i="10"/>
  <c r="B15" i="10"/>
  <c r="F15" i="10"/>
  <c r="B16" i="10"/>
  <c r="F16" i="10"/>
  <c r="B2" i="14"/>
  <c r="B5" i="14"/>
  <c r="B6" i="14"/>
  <c r="B7" i="14"/>
  <c r="B8" i="14"/>
  <c r="B9" i="14"/>
  <c r="B10" i="14"/>
  <c r="B11" i="14"/>
  <c r="B12" i="14"/>
  <c r="B13" i="14"/>
  <c r="B14" i="14"/>
  <c r="B15" i="14"/>
  <c r="B16" i="14"/>
  <c r="A2" i="13"/>
  <c r="A2" i="12"/>
  <c r="F20" i="12"/>
  <c r="J19" i="12" s="1"/>
  <c r="I86" i="12" s="1"/>
  <c r="F34" i="12"/>
  <c r="J33" i="12" s="1"/>
  <c r="I87" i="12" s="1"/>
  <c r="F48" i="12"/>
  <c r="J47" i="12" s="1"/>
  <c r="I90" i="12" s="1"/>
  <c r="E44" i="13" s="1"/>
  <c r="F62" i="12"/>
  <c r="J61" i="12" s="1"/>
  <c r="I92" i="12" s="1"/>
  <c r="F76" i="12"/>
  <c r="J75" i="12" s="1"/>
  <c r="I93" i="12" s="1"/>
  <c r="A2" i="9"/>
  <c r="F20" i="9"/>
  <c r="J19" i="9"/>
  <c r="I86" i="9" s="1"/>
  <c r="I88" i="9" s="1"/>
  <c r="F34" i="9"/>
  <c r="F48" i="9"/>
  <c r="F62" i="9"/>
  <c r="F76" i="9"/>
  <c r="I87" i="9"/>
  <c r="I90" i="9"/>
  <c r="E33" i="13" s="1"/>
  <c r="I92" i="9"/>
  <c r="I93" i="9"/>
  <c r="A2" i="6"/>
  <c r="E19" i="6"/>
  <c r="G19" i="6"/>
  <c r="F20" i="6"/>
  <c r="E33" i="6"/>
  <c r="G33" i="6"/>
  <c r="F34" i="6"/>
  <c r="F48" i="6"/>
  <c r="J47" i="6"/>
  <c r="I90" i="6" s="1"/>
  <c r="E20" i="13" s="1"/>
  <c r="F62" i="6"/>
  <c r="J61" i="6" s="1"/>
  <c r="I92" i="6" s="1"/>
  <c r="F76" i="6"/>
  <c r="J75" i="6"/>
  <c r="I93" i="6" s="1"/>
  <c r="F18" i="5"/>
  <c r="J17" i="5"/>
  <c r="I65" i="5" s="1"/>
  <c r="I67" i="5" s="1"/>
  <c r="F28" i="5"/>
  <c r="F38" i="5"/>
  <c r="F52" i="5"/>
  <c r="F62" i="5"/>
  <c r="C2" i="3"/>
  <c r="K31" i="3"/>
  <c r="X31" i="3"/>
  <c r="O31" i="3"/>
  <c r="S31" i="3" s="1"/>
  <c r="W31" i="3"/>
  <c r="K32" i="3"/>
  <c r="V32" i="3" s="1"/>
  <c r="O32" i="3"/>
  <c r="S32" i="3"/>
  <c r="Y32" i="3" s="1"/>
  <c r="K33" i="3"/>
  <c r="K43" i="3" s="1"/>
  <c r="X33" i="3"/>
  <c r="O33" i="3"/>
  <c r="S33" i="3"/>
  <c r="K34" i="3"/>
  <c r="O34" i="3"/>
  <c r="S34" i="3" s="1"/>
  <c r="W34" i="3"/>
  <c r="K35" i="3"/>
  <c r="W35" i="3" s="1"/>
  <c r="O35" i="3"/>
  <c r="S35" i="3" s="1"/>
  <c r="K36" i="3"/>
  <c r="O36" i="3"/>
  <c r="S36" i="3" s="1"/>
  <c r="W36" i="3"/>
  <c r="K37" i="3"/>
  <c r="W37" i="3" s="1"/>
  <c r="O37" i="3"/>
  <c r="S37" i="3" s="1"/>
  <c r="K38" i="3"/>
  <c r="O38" i="3"/>
  <c r="S38" i="3"/>
  <c r="Y38" i="3" s="1"/>
  <c r="W38" i="3"/>
  <c r="K39" i="3"/>
  <c r="X39" i="3"/>
  <c r="O39" i="3"/>
  <c r="S39" i="3" s="1"/>
  <c r="W39" i="3"/>
  <c r="K40" i="3"/>
  <c r="W40" i="3" s="1"/>
  <c r="O40" i="3"/>
  <c r="S40" i="3" s="1"/>
  <c r="K41" i="3"/>
  <c r="W41" i="3" s="1"/>
  <c r="O41" i="3"/>
  <c r="S41" i="3" s="1"/>
  <c r="K42" i="3"/>
  <c r="W42" i="3" s="1"/>
  <c r="O42" i="3"/>
  <c r="S42" i="3" s="1"/>
  <c r="D43" i="3"/>
  <c r="E43" i="3"/>
  <c r="F43" i="3"/>
  <c r="G43" i="3"/>
  <c r="H43" i="3"/>
  <c r="I43" i="3"/>
  <c r="J43" i="3"/>
  <c r="O46" i="3"/>
  <c r="O48" i="3"/>
  <c r="O50" i="3"/>
  <c r="O51" i="3"/>
  <c r="H14" i="4"/>
  <c r="K14" i="4" s="1"/>
  <c r="H15" i="4"/>
  <c r="J15" i="4" s="1"/>
  <c r="K15" i="4"/>
  <c r="H16" i="4"/>
  <c r="K16" i="4" s="1"/>
  <c r="J16" i="4"/>
  <c r="H17" i="4"/>
  <c r="J17" i="4" s="1"/>
  <c r="C2" i="7"/>
  <c r="K31" i="7"/>
  <c r="K43" i="7" s="1"/>
  <c r="O31" i="7"/>
  <c r="S31" i="7"/>
  <c r="Y31" i="7" s="1"/>
  <c r="K32" i="7"/>
  <c r="X32" i="7" s="1"/>
  <c r="O32" i="7"/>
  <c r="S32" i="7" s="1"/>
  <c r="K33" i="7"/>
  <c r="O33" i="7"/>
  <c r="S33" i="7" s="1"/>
  <c r="K34" i="7"/>
  <c r="W34" i="7" s="1"/>
  <c r="X34" i="7"/>
  <c r="O34" i="7"/>
  <c r="S34" i="7"/>
  <c r="V34" i="7" s="1"/>
  <c r="K35" i="7"/>
  <c r="X35" i="7" s="1"/>
  <c r="O35" i="7"/>
  <c r="S35" i="7" s="1"/>
  <c r="K36" i="7"/>
  <c r="X36" i="7" s="1"/>
  <c r="O36" i="7"/>
  <c r="S36" i="7" s="1"/>
  <c r="W36" i="7"/>
  <c r="K37" i="7"/>
  <c r="W37" i="7" s="1"/>
  <c r="O37" i="7"/>
  <c r="S37" i="7" s="1"/>
  <c r="K38" i="7"/>
  <c r="X38" i="7" s="1"/>
  <c r="O38" i="7"/>
  <c r="S38" i="7"/>
  <c r="V38" i="7" s="1"/>
  <c r="W38" i="7"/>
  <c r="K39" i="7"/>
  <c r="W39" i="7" s="1"/>
  <c r="O39" i="7"/>
  <c r="S39" i="7" s="1"/>
  <c r="K40" i="7"/>
  <c r="W40" i="7" s="1"/>
  <c r="O40" i="7"/>
  <c r="S40" i="7" s="1"/>
  <c r="K41" i="7"/>
  <c r="O41" i="7"/>
  <c r="S41" i="7"/>
  <c r="Y41" i="7" s="1"/>
  <c r="K42" i="7"/>
  <c r="W42" i="7" s="1"/>
  <c r="O42" i="7"/>
  <c r="S42" i="7" s="1"/>
  <c r="D43" i="7"/>
  <c r="E43" i="7"/>
  <c r="F43" i="7"/>
  <c r="G43" i="7"/>
  <c r="H43" i="7"/>
  <c r="I43" i="7"/>
  <c r="J43" i="7"/>
  <c r="O46" i="7"/>
  <c r="O48" i="7"/>
  <c r="O50" i="7"/>
  <c r="O51" i="7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I94" i="9"/>
  <c r="Y33" i="3"/>
  <c r="V33" i="3"/>
  <c r="X40" i="3"/>
  <c r="X38" i="3"/>
  <c r="X36" i="3"/>
  <c r="X34" i="3"/>
  <c r="Y38" i="7"/>
  <c r="V41" i="7"/>
  <c r="W41" i="7"/>
  <c r="X41" i="7"/>
  <c r="W35" i="7"/>
  <c r="W33" i="7"/>
  <c r="W31" i="7"/>
  <c r="X33" i="7"/>
  <c r="X31" i="7"/>
  <c r="M51" i="7"/>
  <c r="E16" i="13" s="1"/>
  <c r="E24" i="13" s="1"/>
  <c r="M51" i="3"/>
  <c r="E40" i="13" s="1"/>
  <c r="Y42" i="7" l="1"/>
  <c r="V42" i="7"/>
  <c r="Y39" i="3"/>
  <c r="V39" i="3"/>
  <c r="Y31" i="3"/>
  <c r="V31" i="3"/>
  <c r="Y39" i="7"/>
  <c r="V39" i="7"/>
  <c r="Y37" i="3"/>
  <c r="V37" i="3"/>
  <c r="Y35" i="7"/>
  <c r="V35" i="7"/>
  <c r="V41" i="3"/>
  <c r="Y41" i="3"/>
  <c r="Y34" i="3"/>
  <c r="V34" i="3"/>
  <c r="Y36" i="3"/>
  <c r="V36" i="3"/>
  <c r="X37" i="7"/>
  <c r="Y34" i="7"/>
  <c r="K17" i="4"/>
  <c r="J14" i="4"/>
  <c r="X35" i="3"/>
  <c r="W33" i="3"/>
  <c r="X39" i="7"/>
  <c r="X42" i="7"/>
  <c r="W32" i="7"/>
  <c r="V31" i="7"/>
  <c r="X32" i="3"/>
  <c r="V38" i="3"/>
  <c r="X41" i="3"/>
  <c r="X37" i="3"/>
  <c r="I73" i="5"/>
  <c r="W32" i="3"/>
  <c r="W43" i="3" s="1"/>
  <c r="X40" i="7"/>
  <c r="E48" i="13"/>
  <c r="Y40" i="7"/>
  <c r="V40" i="7"/>
  <c r="Y37" i="7"/>
  <c r="V37" i="7"/>
  <c r="V32" i="7"/>
  <c r="Y32" i="7"/>
  <c r="V40" i="3"/>
  <c r="Y40" i="3"/>
  <c r="Y35" i="3"/>
  <c r="E48" i="3" s="1"/>
  <c r="V35" i="3"/>
  <c r="F48" i="3"/>
  <c r="D48" i="3"/>
  <c r="H48" i="3"/>
  <c r="J48" i="3"/>
  <c r="I48" i="3"/>
  <c r="E10" i="13"/>
  <c r="E23" i="8"/>
  <c r="E50" i="7"/>
  <c r="I50" i="7"/>
  <c r="F50" i="7"/>
  <c r="J50" i="7"/>
  <c r="G50" i="7"/>
  <c r="D50" i="7"/>
  <c r="K50" i="7" s="1"/>
  <c r="M50" i="7" s="1"/>
  <c r="H50" i="7"/>
  <c r="Y36" i="7"/>
  <c r="V36" i="7"/>
  <c r="V33" i="7"/>
  <c r="Y33" i="7"/>
  <c r="E48" i="7" s="1"/>
  <c r="E46" i="7" s="1"/>
  <c r="Y42" i="3"/>
  <c r="V42" i="3"/>
  <c r="W43" i="7"/>
  <c r="X43" i="7"/>
  <c r="J33" i="6"/>
  <c r="I87" i="6" s="1"/>
  <c r="X42" i="3"/>
  <c r="X43" i="3" s="1"/>
  <c r="J19" i="6"/>
  <c r="I86" i="6" s="1"/>
  <c r="F8" i="14"/>
  <c r="F7" i="14"/>
  <c r="F6" i="14"/>
  <c r="F5" i="14"/>
  <c r="F13" i="14"/>
  <c r="F15" i="14"/>
  <c r="F9" i="14"/>
  <c r="F16" i="14"/>
  <c r="F14" i="14"/>
  <c r="I94" i="6"/>
  <c r="I94" i="12"/>
  <c r="I88" i="12"/>
  <c r="F10" i="14"/>
  <c r="F12" i="14"/>
  <c r="F11" i="14"/>
  <c r="E7" i="8"/>
  <c r="C8" i="13"/>
  <c r="C21" i="8"/>
  <c r="E7" i="13"/>
  <c r="C8" i="8"/>
  <c r="E20" i="8"/>
  <c r="E30" i="13"/>
  <c r="C31" i="13"/>
  <c r="I88" i="6" l="1"/>
  <c r="C18" i="13" s="1"/>
  <c r="G48" i="3"/>
  <c r="K48" i="3"/>
  <c r="M48" i="3" s="1"/>
  <c r="V43" i="3"/>
  <c r="H48" i="7"/>
  <c r="H46" i="7" s="1"/>
  <c r="F48" i="7"/>
  <c r="F46" i="7" s="1"/>
  <c r="G48" i="7"/>
  <c r="G46" i="7" s="1"/>
  <c r="D48" i="7"/>
  <c r="V43" i="7"/>
  <c r="D50" i="3"/>
  <c r="H50" i="3"/>
  <c r="H46" i="3" s="1"/>
  <c r="E50" i="3"/>
  <c r="E46" i="3" s="1"/>
  <c r="I50" i="3"/>
  <c r="I46" i="3" s="1"/>
  <c r="F50" i="3"/>
  <c r="F46" i="3" s="1"/>
  <c r="J50" i="3"/>
  <c r="J46" i="3" s="1"/>
  <c r="G50" i="3"/>
  <c r="G46" i="3" s="1"/>
  <c r="I48" i="7"/>
  <c r="I46" i="7" s="1"/>
  <c r="J48" i="7"/>
  <c r="J46" i="7" s="1"/>
  <c r="E41" i="13"/>
  <c r="C42" i="13"/>
  <c r="E17" i="13" l="1"/>
  <c r="D46" i="7"/>
  <c r="K46" i="7" s="1"/>
  <c r="M46" i="7" s="1"/>
  <c r="K48" i="7"/>
  <c r="M48" i="7" s="1"/>
  <c r="E19" i="8"/>
  <c r="E27" i="8" s="1"/>
  <c r="E29" i="13"/>
  <c r="E37" i="13" s="1"/>
  <c r="K50" i="3"/>
  <c r="M50" i="3" s="1"/>
  <c r="D46" i="3"/>
  <c r="K46" i="3" s="1"/>
  <c r="M46" i="3" s="1"/>
  <c r="E10" i="10" l="1"/>
  <c r="D10" i="10" s="1"/>
  <c r="E10" i="14"/>
  <c r="D10" i="14" s="1"/>
  <c r="E11" i="14"/>
  <c r="D11" i="14" s="1"/>
  <c r="E11" i="10"/>
  <c r="D11" i="10" s="1"/>
  <c r="E12" i="10"/>
  <c r="D12" i="10" s="1"/>
  <c r="E12" i="14"/>
  <c r="D12" i="14" s="1"/>
  <c r="E6" i="13"/>
  <c r="E14" i="13" s="1"/>
  <c r="E6" i="8"/>
  <c r="E14" i="8" s="1"/>
  <c r="E14" i="14" l="1"/>
  <c r="D14" i="14" s="1"/>
  <c r="E14" i="10"/>
  <c r="D14" i="10" s="1"/>
  <c r="E6" i="10"/>
  <c r="D6" i="10" s="1"/>
  <c r="E13" i="14"/>
  <c r="D13" i="14" s="1"/>
  <c r="E8" i="10"/>
  <c r="D8" i="10" s="1"/>
  <c r="E6" i="14"/>
  <c r="D6" i="14" s="1"/>
  <c r="E7" i="10"/>
  <c r="D7" i="10" s="1"/>
  <c r="E5" i="14"/>
  <c r="D5" i="14" s="1"/>
  <c r="E5" i="10"/>
  <c r="D5" i="10" s="1"/>
  <c r="E9" i="14"/>
  <c r="D9" i="14" s="1"/>
  <c r="E15" i="14"/>
  <c r="D15" i="14" s="1"/>
  <c r="E13" i="10"/>
  <c r="D13" i="10" s="1"/>
  <c r="E7" i="14"/>
  <c r="D7" i="14" s="1"/>
  <c r="E16" i="14"/>
  <c r="D16" i="14" s="1"/>
  <c r="E9" i="10"/>
  <c r="D9" i="10" s="1"/>
  <c r="E8" i="14"/>
  <c r="D8" i="14" s="1"/>
  <c r="E15" i="10"/>
  <c r="D15" i="10" s="1"/>
  <c r="E16" i="10"/>
  <c r="D16" i="10" s="1"/>
</calcChain>
</file>

<file path=xl/sharedStrings.xml><?xml version="1.0" encoding="utf-8"?>
<sst xmlns="http://schemas.openxmlformats.org/spreadsheetml/2006/main" count="689" uniqueCount="232">
  <si>
    <t>Totalt</t>
  </si>
  <si>
    <t>Mån</t>
  </si>
  <si>
    <t>Tis</t>
  </si>
  <si>
    <t>Ons</t>
  </si>
  <si>
    <t>Tor</t>
  </si>
  <si>
    <t>Fre</t>
  </si>
  <si>
    <t>Lör</t>
  </si>
  <si>
    <t>Sön</t>
  </si>
  <si>
    <t>Pass/v</t>
  </si>
  <si>
    <t>Arbetspass</t>
  </si>
  <si>
    <t>=</t>
  </si>
  <si>
    <t>Förmiddag 1</t>
  </si>
  <si>
    <t>Förmiddag 2</t>
  </si>
  <si>
    <t>Förmiddag 3</t>
  </si>
  <si>
    <t>Förmiddag 4</t>
  </si>
  <si>
    <t>Förmiddag 5</t>
  </si>
  <si>
    <t>Eftermiddag 1</t>
  </si>
  <si>
    <t>Eftermiddag 2</t>
  </si>
  <si>
    <t>Eftermiddag 3</t>
  </si>
  <si>
    <t>Eftermiddag 4</t>
  </si>
  <si>
    <t>Eftermiddag 5</t>
  </si>
  <si>
    <t>Natt 1</t>
  </si>
  <si>
    <t>Antal personer i tjänst</t>
  </si>
  <si>
    <t>Natt 2</t>
  </si>
  <si>
    <t>Tid</t>
  </si>
  <si>
    <t>Rast</t>
  </si>
  <si>
    <t>–</t>
  </si>
  <si>
    <t>Total tid per pass</t>
  </si>
  <si>
    <t>Arbetspassets start/slut</t>
  </si>
  <si>
    <t>Yrkesgrupp</t>
  </si>
  <si>
    <t>Vikarie</t>
  </si>
  <si>
    <t>JaNej</t>
  </si>
  <si>
    <t>Ja</t>
  </si>
  <si>
    <t>Nej</t>
  </si>
  <si>
    <t>Arbetstid</t>
  </si>
  <si>
    <t>Omr.tid</t>
  </si>
  <si>
    <t>Arbetad tid</t>
  </si>
  <si>
    <t>Omräknad tid</t>
  </si>
  <si>
    <t>Standardtid</t>
  </si>
  <si>
    <t>Vecka</t>
  </si>
  <si>
    <t>Tjänst</t>
  </si>
  <si>
    <t>Passets längd inkl. rast</t>
  </si>
  <si>
    <t>Rast (längd)</t>
  </si>
  <si>
    <t>Passets längd exkl. rast</t>
  </si>
  <si>
    <t>A. Generell information</t>
  </si>
  <si>
    <t>År</t>
  </si>
  <si>
    <t>Start kl.</t>
  </si>
  <si>
    <t>Slut kl.</t>
  </si>
  <si>
    <t>Instruktioner</t>
  </si>
  <si>
    <t>Observera att endast gula rutor ska och kan fyllas i</t>
  </si>
  <si>
    <t>ex. Ruta som ska fyllas i</t>
  </si>
  <si>
    <t xml:space="preserve">Följ instruktioner steg för steg i pratbubblorna på sidan. Börja med att fylla i generell information. </t>
  </si>
  <si>
    <t>timmar</t>
  </si>
  <si>
    <t>Veckoarbetstid</t>
  </si>
  <si>
    <t>Chef</t>
  </si>
  <si>
    <t>Ex. SSK, USK, LÄK</t>
  </si>
  <si>
    <t>Tim:Min</t>
  </si>
  <si>
    <t>Tim:1/100 Tim</t>
  </si>
  <si>
    <t>Stf. chef</t>
  </si>
  <si>
    <t>varav dag</t>
  </si>
  <si>
    <t>varav natt</t>
  </si>
  <si>
    <t>Timmar per dag</t>
  </si>
  <si>
    <t>Dagtid</t>
  </si>
  <si>
    <t>Natt</t>
  </si>
  <si>
    <t>Motsvarande antal heltider</t>
  </si>
  <si>
    <t xml:space="preserve">Om behovet varierar mellan veckans olika dagar skall varje dag beskrivas. Vissa verksamheter kan </t>
  </si>
  <si>
    <t>också ha en säsongsvariation.</t>
  </si>
  <si>
    <t>dokumentation och dagliga arbetsuppgifter som arbete i läkemedelsrum, förråd, kök och sköljrum.</t>
  </si>
  <si>
    <t>diskuteras/behandlas på arbetsplatsträffar och i samverkan.</t>
  </si>
  <si>
    <t>-</t>
  </si>
  <si>
    <t>den dagliga verksamheten.</t>
  </si>
  <si>
    <t>All patientrelaterad tid, både direkt och indirekt som ex. ronder, vårdplaneringsmöten,</t>
  </si>
  <si>
    <t xml:space="preserve">behov och kompetenskrav. </t>
  </si>
  <si>
    <t>verksamhets- och kompetensutveckling eller till frånvaro.</t>
  </si>
  <si>
    <t>Allmänt om bemanningsbehov och bemanningsmål</t>
  </si>
  <si>
    <r>
      <t xml:space="preserve">Bemanningsbehov sätts utifrån </t>
    </r>
    <r>
      <rPr>
        <b/>
        <sz val="10"/>
        <rFont val="Arial"/>
        <family val="2"/>
      </rPr>
      <t>verksamhetens behov</t>
    </r>
    <r>
      <rPr>
        <sz val="10"/>
        <rFont val="Arial"/>
        <family val="2"/>
      </rPr>
      <t xml:space="preserve"> och sätts för dygnets alla timmar utifrån </t>
    </r>
  </si>
  <si>
    <t xml:space="preserve">Bemanningsbehoven sätts utan hänsyn till tid för möten, arbete med ansvarsområden och </t>
  </si>
  <si>
    <t>Tillvägagångssätt för att beskriva bemanningsbehoven</t>
  </si>
  <si>
    <t>bemanningsbehov.</t>
  </si>
  <si>
    <t>Skattning vårdtyngd/arbetsbelastning kan vara ett hjälpmedel/underlag vid utvärdering av fastställt</t>
  </si>
  <si>
    <t xml:space="preserve">Ett arbetssätt för att fastställa bemanningsbehov är att beskriva varje dag med ett täthetsschema, </t>
  </si>
  <si>
    <t>Bemanningsmål  ligger till grund vid schemaläggning</t>
  </si>
  <si>
    <t>För att få en bild av det totala behovet av bemanning inför schemaläggning måste hänsyn tas till</t>
  </si>
  <si>
    <t>Bemanningsbehov, bemanningsmål, förändringar i organisation och eventuella förändringar i personalstruktur ska</t>
  </si>
  <si>
    <t>B. Bemanningsbehov</t>
  </si>
  <si>
    <t>Riktlinjer för hur bemanningsbehov kan fastställas</t>
  </si>
  <si>
    <t xml:space="preserve">kompetensutveckling och den andel korttidsfrånvaro (frånvaro dag 1-14 och frånvaro för vård av barn), som </t>
  </si>
  <si>
    <t>verksamheten  själv skall täcka. Denna tid måste adderas till bemanningsbehovet.</t>
  </si>
  <si>
    <t xml:space="preserve">den tid som skall avsättas för möten, ex APT, arbete med ansvarsområden, verksamhets- och </t>
  </si>
  <si>
    <t>I exempelvis bemanningsbehoven för sjuksköterskor och undersköteskor skall ingå:</t>
  </si>
  <si>
    <t xml:space="preserve">där varje timfrekvens beskriver behovet av ex. sjuksköterskor och undersköterskor för att bedriva </t>
  </si>
  <si>
    <t>40 h/v</t>
  </si>
  <si>
    <t>39.5 h/v</t>
  </si>
  <si>
    <t>38.25 h/v</t>
  </si>
  <si>
    <t>37.5 h/v</t>
  </si>
  <si>
    <t>37 h/v</t>
  </si>
  <si>
    <t>36.33 h/v</t>
  </si>
  <si>
    <t>36.25 h/v</t>
  </si>
  <si>
    <t>34.33 h/v</t>
  </si>
  <si>
    <t>32.33 h/v</t>
  </si>
  <si>
    <t>Detta verktyg är avsett för att genomföra analyser av bemanningsmål</t>
  </si>
  <si>
    <t>Detta verktyg är avsett för att beräkna frånvaro i antal heltider</t>
  </si>
  <si>
    <t>/</t>
  </si>
  <si>
    <t>Total tid av planerade behov</t>
  </si>
  <si>
    <t xml:space="preserve">1. Korttidssjuk = sjukdagar  1-14 </t>
  </si>
  <si>
    <t>2. Vård av barn</t>
  </si>
  <si>
    <t>3. Ansvarsområden</t>
  </si>
  <si>
    <t>Bemanningsbehov dag</t>
  </si>
  <si>
    <t>Bemanningsbehov natt</t>
  </si>
  <si>
    <t xml:space="preserve"> st heltider under planeringstid</t>
  </si>
  <si>
    <t>Av det utökade behovet ersätts</t>
  </si>
  <si>
    <t xml:space="preserve"> st heltider dag vilket motiveras med</t>
  </si>
  <si>
    <t xml:space="preserve"> st heltider natt vilket motiveras med</t>
  </si>
  <si>
    <t>Totalt bemanningsbehov dag</t>
  </si>
  <si>
    <t>Totalt bemanningsbehov natt</t>
  </si>
  <si>
    <t>Grupp</t>
  </si>
  <si>
    <t>Månad</t>
  </si>
  <si>
    <t>Behov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</si>
  <si>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</si>
  <si>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</si>
  <si>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</si>
  <si>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</si>
  <si>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</si>
  <si>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</si>
  <si>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</si>
  <si>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</si>
  <si>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</si>
  <si>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</si>
  <si>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</si>
  <si>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</si>
  <si>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Bemanningsbehov sommar dag</t>
  </si>
  <si>
    <t>Totalt bemanningsbehov sommardag</t>
  </si>
  <si>
    <t>Ordinarie period</t>
  </si>
  <si>
    <t>Sommarperiod</t>
  </si>
  <si>
    <t>Bemanningsbehov sommar natt</t>
  </si>
  <si>
    <t>Totalt bemanningsbehov sommar natt</t>
  </si>
  <si>
    <t>Dag</t>
  </si>
  <si>
    <t>http://k1019.karolinska.se/cognos8/cgi-bin/cognos.cgi?b_action=xts.run&amp;m=portal/cc.xts&amp;m_folder=iB4DB1A24EF6A4205832F4873F6333E9B&amp;m_folder2=m-</t>
  </si>
  <si>
    <t>har angetts på fliken bemanningsbehov</t>
  </si>
  <si>
    <t>angivet veckoarbetsmått från fliken Bemanningsbehhov</t>
  </si>
  <si>
    <t>Frånvaro Sjuk och VAB</t>
  </si>
  <si>
    <t>Korttidssjuk &amp; VAB</t>
  </si>
  <si>
    <t>Av Korttidssjuk &amp; VAB ersätts</t>
  </si>
  <si>
    <t>*Kolla gärna upp relationen mellan denna frånvaro kontra övertid+timtid</t>
  </si>
  <si>
    <t>http://k1019.karolinska.se/cognos8/cgi-bin/cognos.cgi?b_action=xts.run&amp;m=portal/cc.xts&amp;m_folder=iB4DB1A24EF6A4205832F4873F6333E9B&amp;m_folder2=m-#</t>
  </si>
  <si>
    <t>I rader väljer du under Ersättningstyp och Frånvaro, Sjuklön dag 1-14 under Sjuklön samt 6270 Vård av barn som ligger under Föräldraledighet och TILLF FÖRÄLDRAPENG</t>
  </si>
  <si>
    <t>I Kolumner väljer du önskad period, exempelvis föregående år.</t>
  </si>
  <si>
    <t>I rader väljer du under Komponent och Närvaro, Fyllnadstid och Övertid övrigt som ligger under Övertid/Fyllnadstid samt Timlön som ligger under Timlön</t>
  </si>
  <si>
    <t>I Mått väljer du antingen Antal Helårsarbeten alternativt Timmar</t>
  </si>
  <si>
    <t>I Mått väljer du samma måttenehet som ovan för att kunna jämföra</t>
  </si>
  <si>
    <t>I Sammanhangfilter väljer du önskad del av organisation under Organisation och önskad yrkeskategori under Yrke</t>
  </si>
  <si>
    <t>* Urval för Korttidssjuk</t>
  </si>
  <si>
    <t xml:space="preserve">I rader väljer du under Ersättningstyp och Frånvaro, Sjuklön dag 1-14 under Sjuklön </t>
  </si>
  <si>
    <t>I rader väljer du under Ersättningstyp och Frånvaro,  6270 Vård av barn som ligger under Föräldraledighet och TILLF FÖRÄLDRAPENG</t>
  </si>
  <si>
    <t>** Urval för VAB</t>
  </si>
  <si>
    <t>I Kolumner väljer du önskad period, exempelvis föregående år. Resultatet anger du i antal timmar och antalet veckor blir då 52 för hela året</t>
  </si>
  <si>
    <t>*För Frånvaro! Koppla upp dig mot visare och analyskuben för lönekostnader P-RPA004 HR Lönekostnader/Volym (Heroma)</t>
  </si>
  <si>
    <t>För att kolla övertid  och timtid använder du samma analyskub som ovan P-RPA004 HR Lönekostnader/Volym (Heroma)</t>
  </si>
  <si>
    <t>I Kolumner väljer du önskad Juni, Juli och Augusti från exempelvis föregående år. Resultatet anger du i antal timmar och antalet veckor blir då 13 för sommarmånaderna</t>
  </si>
  <si>
    <t>Enhet</t>
  </si>
  <si>
    <t>Denna flik är avsedd för att beräkna frånvaro i heltider</t>
  </si>
  <si>
    <t xml:space="preserve">1. Sjukfrånvaro dag 1-14 </t>
  </si>
  <si>
    <t>motsvarar</t>
  </si>
  <si>
    <t xml:space="preserve"> heltider</t>
  </si>
  <si>
    <t>heltider</t>
  </si>
  <si>
    <t>5. Timtid</t>
  </si>
  <si>
    <t>4. Övertid/Fyllnadstid</t>
  </si>
  <si>
    <t>Total frånvaro Sjuk och VAB</t>
  </si>
  <si>
    <t>Total övertid</t>
  </si>
  <si>
    <t xml:space="preserve">1. Sjukfrånvaro dag  1-14 </t>
  </si>
  <si>
    <t>Ansvarsområden</t>
  </si>
  <si>
    <t>Kompetensutveckling</t>
  </si>
  <si>
    <t>Administrativ tid</t>
  </si>
  <si>
    <t>Ansvarsområden natt</t>
  </si>
  <si>
    <t>Kompetensutveckling natt</t>
  </si>
  <si>
    <t>Administrativ tid natt</t>
  </si>
  <si>
    <t>Korttidssjuk &amp; VAB sommar dag</t>
  </si>
  <si>
    <t>Ansvarsområden sommar dag</t>
  </si>
  <si>
    <t>Kompetensutveckling sommar dag</t>
  </si>
  <si>
    <t>Administrativ tid sommar dag</t>
  </si>
  <si>
    <t>Korttidssjuk &amp; VAB sommar natt</t>
  </si>
  <si>
    <t>Ansvarsområden sommar natt</t>
  </si>
  <si>
    <t>Kompetensutveckling sommar natt</t>
  </si>
  <si>
    <t>Administrativ tid sommar natt</t>
  </si>
  <si>
    <t>Totalövertid</t>
  </si>
  <si>
    <t xml:space="preserve">Av Korttidssjuk &amp; VAB </t>
  </si>
  <si>
    <t xml:space="preserve"> ersätts</t>
  </si>
  <si>
    <t xml:space="preserve">Av Korttidssjuk &amp; VAB under natt </t>
  </si>
  <si>
    <t>Totalt bemanningsbehov sommar</t>
  </si>
  <si>
    <t>Totalt bemanningsbehov</t>
  </si>
  <si>
    <t xml:space="preserve"> heltider/vecka</t>
  </si>
  <si>
    <t>heltider/vecka</t>
  </si>
  <si>
    <t>Följ instruktioner steg för steg i pratbubblorna på sidan.  Rekommenderad statistikperiod är 1 år d.v.s. 52 veckor</t>
  </si>
  <si>
    <t>Summering</t>
  </si>
  <si>
    <t>3. Övertid/Fyllnadstid</t>
  </si>
  <si>
    <t>4. Timtid</t>
  </si>
  <si>
    <t>Total övertid/fyllnadstid/timtid</t>
  </si>
  <si>
    <t>3.Övertid/Fyllnadstid</t>
  </si>
  <si>
    <t xml:space="preserve">Bemanningsbehov </t>
  </si>
  <si>
    <t xml:space="preserve">Bemanningsbehov sommar </t>
  </si>
  <si>
    <t xml:space="preserve"> heltider under planeringstid</t>
  </si>
  <si>
    <t xml:space="preserve"> heltider vilket motiveras med</t>
  </si>
  <si>
    <t>heltider under planeringstid</t>
  </si>
  <si>
    <t>*Jämför gärna relationen mellan denna frånvaro kontra övertid+timtid</t>
  </si>
  <si>
    <t>Information hämtas från verktyget för personalplanering</t>
  </si>
  <si>
    <t>heltider vilket motiveras med</t>
  </si>
  <si>
    <t>Kompetensutveckling sommar</t>
  </si>
  <si>
    <t>Administrativ tid sommar</t>
  </si>
  <si>
    <t>Analys av helgbemanning</t>
  </si>
  <si>
    <t>Detta verktyg är avsett för att genomföra analyser av antalet medarbetare som krävs för att bemanna helger.</t>
  </si>
  <si>
    <t>Följ instruktionerna i pratbubblorna på sidan steg för steg.</t>
  </si>
  <si>
    <t>Endast gula rutor ska och kan fyllas i.</t>
  </si>
  <si>
    <t>OBSERVERA att om aktuell enhet har särskild nattpersonal, följ stegen 1-3. Om inte, gå direkt till steg 4.</t>
  </si>
  <si>
    <t>Helgbemanning med särskild nattpersonal</t>
  </si>
  <si>
    <t>Dagpass per helg (lördag och söndag) i bemanningsbehov</t>
  </si>
  <si>
    <t>Nattpass per helg (lördag och söndag) i bemanningsbehov</t>
  </si>
  <si>
    <t>Förmiddag</t>
  </si>
  <si>
    <t>Eftermiddag</t>
  </si>
  <si>
    <t xml:space="preserve">Dagpass (lördag eller söndag) per medarbetare/10 veckor </t>
  </si>
  <si>
    <t xml:space="preserve">Nattpass (lördag eller söndag) per medarbetare/10 veckor </t>
  </si>
  <si>
    <t>Antal dagpass</t>
  </si>
  <si>
    <t>Antal nattpass</t>
  </si>
  <si>
    <t>Nödvändigt antal medarbetare för att täcka bemanningsbehov helger</t>
  </si>
  <si>
    <t>Antal medarbetare</t>
  </si>
  <si>
    <t>Helgbemanning med blandtjänster</t>
  </si>
  <si>
    <t>Pass per helg (lördag och söndag) i bemanningsbehov</t>
  </si>
  <si>
    <t xml:space="preserve">Helgpass (lördag eller söndag) per medarbetare/10 veckor </t>
  </si>
  <si>
    <t>Antal pass</t>
  </si>
  <si>
    <t xml:space="preserve">Dagpass (lördag eller söndag) </t>
  </si>
  <si>
    <t>Nattpass (lördag eller söndag)</t>
  </si>
  <si>
    <t>per medarbetare/</t>
  </si>
  <si>
    <t>veckor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</si>
</sst>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r_-;\-* #,##0.00\ _k_r_-;_-* &quot;-&quot;??\ _k_r_-;_-@_-"/>
    <numFmt numFmtId="164" formatCode="_(* #,##0.00_);_(* \(#,##0.00\);_(* &quot;-&quot;??_);_(@_)"/>
    <numFmt numFmtId="165" formatCode="0.00_ ;[Red]\-0.00\ "/>
    <numFmt numFmtId="166" formatCode="h:mm;@"/>
    <numFmt numFmtId="167" formatCode="0_ ;[Red]\-0\ "/>
    <numFmt numFmtId="168" formatCode="_(* #,##0_);_(* \(#,##0\);_(* &quot;-&quot;??_);_(@_)"/>
    <numFmt numFmtId="169" formatCode="_-* #,##0\ _k_r_-;\-* #,##0\ _k_r_-;_-* &quot;-&quot;??\ _k_r_-;_-@_-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5"/>
      <color theme="10"/>
      <name val="Arial"/>
      <family val="2"/>
    </font>
    <font>
      <u/>
      <sz val="8.5"/>
      <color theme="4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dotted">
        <color indexed="56"/>
      </right>
      <top style="medium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medium">
        <color indexed="56"/>
      </top>
      <bottom style="thin">
        <color indexed="56"/>
      </bottom>
      <diagonal/>
    </border>
    <border>
      <left style="dotted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04">
    <xf numFmtId="0" fontId="0" fillId="0" borderId="0" xfId="0"/>
    <xf numFmtId="165" fontId="0" fillId="0" borderId="0" xfId="0" applyNumberFormat="1" applyBorder="1"/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Fill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/>
    <xf numFmtId="2" fontId="0" fillId="0" borderId="0" xfId="0" quotePrefix="1" applyNumberFormat="1" applyAlignment="1">
      <alignment horizontal="center"/>
    </xf>
    <xf numFmtId="0" fontId="3" fillId="0" borderId="0" xfId="0" applyFont="1"/>
    <xf numFmtId="0" fontId="2" fillId="0" borderId="0" xfId="0" applyFont="1"/>
    <xf numFmtId="20" fontId="0" fillId="0" borderId="0" xfId="0" applyNumberFormat="1"/>
    <xf numFmtId="0" fontId="2" fillId="0" borderId="0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6" fontId="0" fillId="0" borderId="3" xfId="0" applyNumberForma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0" fillId="0" borderId="4" xfId="0" applyFill="1" applyBorder="1"/>
    <xf numFmtId="2" fontId="0" fillId="0" borderId="5" xfId="0" quotePrefix="1" applyNumberForma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6" fontId="0" fillId="0" borderId="7" xfId="0" applyNumberFormat="1" applyBorder="1" applyAlignment="1">
      <alignment horizontal="center"/>
    </xf>
    <xf numFmtId="0" fontId="3" fillId="0" borderId="8" xfId="0" applyFont="1" applyBorder="1"/>
    <xf numFmtId="166" fontId="3" fillId="0" borderId="9" xfId="0" applyNumberFormat="1" applyFont="1" applyBorder="1" applyAlignment="1">
      <alignment horizontal="center"/>
    </xf>
    <xf numFmtId="165" fontId="0" fillId="0" borderId="5" xfId="0" applyNumberFormat="1" applyBorder="1"/>
    <xf numFmtId="0" fontId="3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0" fillId="2" borderId="1" xfId="0" applyFill="1" applyBorder="1"/>
    <xf numFmtId="0" fontId="10" fillId="0" borderId="0" xfId="0" applyFont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2" fontId="6" fillId="0" borderId="0" xfId="0" applyNumberFormat="1" applyFont="1" applyFill="1" applyBorder="1"/>
    <xf numFmtId="0" fontId="0" fillId="3" borderId="10" xfId="0" applyFill="1" applyBorder="1"/>
    <xf numFmtId="0" fontId="10" fillId="3" borderId="10" xfId="0" applyFont="1" applyFill="1" applyBorder="1"/>
    <xf numFmtId="0" fontId="10" fillId="0" borderId="0" xfId="0" applyFont="1" applyFill="1" applyBorder="1"/>
    <xf numFmtId="165" fontId="3" fillId="0" borderId="5" xfId="0" applyNumberFormat="1" applyFont="1" applyFill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166" fontId="3" fillId="0" borderId="11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3" fillId="0" borderId="4" xfId="0" applyFont="1" applyBorder="1"/>
    <xf numFmtId="165" fontId="2" fillId="0" borderId="5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Protection="1">
      <protection locked="0"/>
    </xf>
    <xf numFmtId="20" fontId="4" fillId="2" borderId="8" xfId="0" applyNumberFormat="1" applyFont="1" applyFill="1" applyBorder="1" applyAlignment="1" applyProtection="1">
      <alignment horizontal="center"/>
      <protection locked="0"/>
    </xf>
    <xf numFmtId="20" fontId="4" fillId="2" borderId="4" xfId="0" applyNumberFormat="1" applyFont="1" applyFill="1" applyBorder="1" applyAlignment="1" applyProtection="1">
      <alignment horizontal="center"/>
      <protection locked="0"/>
    </xf>
    <xf numFmtId="166" fontId="6" fillId="2" borderId="4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1" fillId="0" borderId="0" xfId="0" applyFont="1" applyBorder="1"/>
    <xf numFmtId="0" fontId="13" fillId="0" borderId="0" xfId="0" applyFont="1" applyFill="1" applyBorder="1"/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/>
    <xf numFmtId="0" fontId="1" fillId="4" borderId="0" xfId="0" applyFont="1" applyFill="1" applyBorder="1"/>
    <xf numFmtId="0" fontId="3" fillId="0" borderId="0" xfId="0" applyFont="1" applyBorder="1"/>
    <xf numFmtId="0" fontId="1" fillId="0" borderId="0" xfId="0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0" fontId="13" fillId="0" borderId="0" xfId="0" applyFont="1"/>
    <xf numFmtId="0" fontId="0" fillId="0" borderId="0" xfId="0" applyBorder="1" applyProtection="1">
      <protection locked="0"/>
    </xf>
    <xf numFmtId="0" fontId="12" fillId="3" borderId="10" xfId="0" applyFont="1" applyFill="1" applyBorder="1"/>
    <xf numFmtId="0" fontId="1" fillId="0" borderId="0" xfId="0" applyFont="1"/>
    <xf numFmtId="0" fontId="1" fillId="3" borderId="10" xfId="0" applyFont="1" applyFill="1" applyBorder="1"/>
    <xf numFmtId="165" fontId="15" fillId="0" borderId="0" xfId="0" applyNumberFormat="1" applyFont="1" applyBorder="1" applyAlignment="1">
      <alignment wrapText="1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Border="1"/>
    <xf numFmtId="165" fontId="15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/>
    <xf numFmtId="0" fontId="1" fillId="0" borderId="0" xfId="0" applyNumberFormat="1" applyFont="1" applyFill="1" applyBorder="1"/>
    <xf numFmtId="168" fontId="3" fillId="0" borderId="0" xfId="3" applyNumberFormat="1" applyFont="1" applyBorder="1"/>
    <xf numFmtId="164" fontId="15" fillId="0" borderId="0" xfId="3" applyNumberFormat="1" applyFont="1" applyAlignment="1">
      <alignment horizontal="left"/>
    </xf>
    <xf numFmtId="167" fontId="3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168" fontId="13" fillId="0" borderId="0" xfId="3" applyNumberFormat="1" applyFont="1" applyBorder="1"/>
    <xf numFmtId="2" fontId="13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0" fillId="0" borderId="0" xfId="0" applyFill="1"/>
    <xf numFmtId="165" fontId="3" fillId="0" borderId="12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/>
    <xf numFmtId="0" fontId="1" fillId="0" borderId="5" xfId="0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Fill="1" applyBorder="1"/>
    <xf numFmtId="167" fontId="2" fillId="0" borderId="1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4" fontId="7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/>
    <xf numFmtId="164" fontId="15" fillId="0" borderId="0" xfId="3" applyNumberFormat="1" applyFont="1" applyBorder="1" applyAlignment="1">
      <alignment horizontal="left"/>
    </xf>
    <xf numFmtId="0" fontId="2" fillId="6" borderId="0" xfId="0" applyFont="1" applyFill="1" applyBorder="1"/>
    <xf numFmtId="0" fontId="3" fillId="6" borderId="0" xfId="0" applyFont="1" applyFill="1" applyBorder="1"/>
    <xf numFmtId="0" fontId="3" fillId="7" borderId="18" xfId="0" applyFont="1" applyFill="1" applyBorder="1" applyAlignment="1">
      <alignment horizontal="center"/>
    </xf>
    <xf numFmtId="0" fontId="12" fillId="6" borderId="0" xfId="0" applyFont="1" applyFill="1" applyBorder="1"/>
    <xf numFmtId="0" fontId="3" fillId="6" borderId="19" xfId="0" applyFont="1" applyFill="1" applyBorder="1"/>
    <xf numFmtId="0" fontId="3" fillId="6" borderId="0" xfId="0" applyFont="1" applyFill="1" applyBorder="1" applyAlignment="1">
      <alignment horizontal="right"/>
    </xf>
    <xf numFmtId="0" fontId="3" fillId="7" borderId="18" xfId="0" applyFont="1" applyFill="1" applyBorder="1" applyProtection="1">
      <protection locked="0"/>
    </xf>
    <xf numFmtId="0" fontId="10" fillId="3" borderId="10" xfId="0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3" borderId="10" xfId="0" applyFont="1" applyFill="1" applyBorder="1"/>
    <xf numFmtId="0" fontId="0" fillId="6" borderId="0" xfId="0" applyFill="1" applyAlignment="1">
      <alignment wrapText="1"/>
    </xf>
    <xf numFmtId="0" fontId="3" fillId="7" borderId="1" xfId="0" applyFont="1" applyFill="1" applyBorder="1" applyAlignment="1" applyProtection="1">
      <alignment wrapText="1"/>
      <protection locked="0"/>
    </xf>
    <xf numFmtId="0" fontId="22" fillId="4" borderId="0" xfId="2" applyFill="1"/>
    <xf numFmtId="168" fontId="4" fillId="6" borderId="1" xfId="3" applyNumberFormat="1" applyFont="1" applyFill="1" applyBorder="1" applyAlignment="1" applyProtection="1">
      <alignment horizontal="right"/>
    </xf>
    <xf numFmtId="0" fontId="1" fillId="6" borderId="0" xfId="0" applyFont="1" applyFill="1"/>
    <xf numFmtId="0" fontId="0" fillId="6" borderId="12" xfId="0" applyFill="1" applyBorder="1"/>
    <xf numFmtId="0" fontId="0" fillId="6" borderId="0" xfId="0" applyFill="1" applyBorder="1"/>
    <xf numFmtId="2" fontId="22" fillId="6" borderId="20" xfId="2" applyNumberFormat="1" applyFont="1" applyFill="1" applyBorder="1" applyAlignment="1" applyProtection="1">
      <alignment horizontal="center"/>
    </xf>
    <xf numFmtId="2" fontId="0" fillId="6" borderId="0" xfId="0" applyNumberFormat="1" applyFill="1"/>
    <xf numFmtId="2" fontId="0" fillId="7" borderId="1" xfId="0" applyNumberFormat="1" applyFill="1" applyBorder="1" applyProtection="1">
      <protection locked="0"/>
    </xf>
    <xf numFmtId="2" fontId="0" fillId="6" borderId="12" xfId="0" applyNumberFormat="1" applyFill="1" applyBorder="1"/>
    <xf numFmtId="2" fontId="0" fillId="6" borderId="0" xfId="0" applyNumberFormat="1" applyFill="1" applyBorder="1"/>
    <xf numFmtId="0" fontId="22" fillId="4" borderId="0" xfId="2" applyFill="1" applyAlignment="1"/>
    <xf numFmtId="0" fontId="22" fillId="4" borderId="0" xfId="2" applyFill="1" applyAlignment="1" applyProtection="1"/>
    <xf numFmtId="169" fontId="17" fillId="4" borderId="0" xfId="4" applyNumberFormat="1" applyFont="1" applyFill="1" applyAlignment="1" applyProtection="1">
      <alignment horizontal="left"/>
    </xf>
    <xf numFmtId="0" fontId="22" fillId="4" borderId="0" xfId="2" applyFill="1" applyAlignment="1" applyProtection="1">
      <alignment horizontal="left"/>
    </xf>
    <xf numFmtId="0" fontId="22" fillId="4" borderId="0" xfId="2" applyFill="1" applyProtection="1"/>
    <xf numFmtId="0" fontId="18" fillId="5" borderId="21" xfId="2" applyFont="1" applyFill="1" applyBorder="1" applyAlignment="1" applyProtection="1">
      <alignment horizontal="center" vertical="center" wrapText="1"/>
    </xf>
    <xf numFmtId="0" fontId="18" fillId="5" borderId="22" xfId="2" applyFont="1" applyFill="1" applyBorder="1" applyAlignment="1" applyProtection="1">
      <alignment horizontal="center" vertical="center" wrapText="1"/>
    </xf>
    <xf numFmtId="0" fontId="18" fillId="5" borderId="23" xfId="2" applyFont="1" applyFill="1" applyBorder="1" applyAlignment="1" applyProtection="1">
      <alignment horizontal="center" vertical="center" wrapText="1"/>
    </xf>
    <xf numFmtId="169" fontId="19" fillId="4" borderId="24" xfId="2" applyNumberFormat="1" applyFont="1" applyFill="1" applyBorder="1" applyAlignment="1" applyProtection="1">
      <alignment horizontal="left"/>
    </xf>
    <xf numFmtId="0" fontId="19" fillId="4" borderId="25" xfId="2" applyFont="1" applyFill="1" applyBorder="1" applyAlignment="1" applyProtection="1">
      <alignment horizontal="left"/>
    </xf>
    <xf numFmtId="0" fontId="1" fillId="6" borderId="0" xfId="0" applyFont="1" applyFill="1" applyBorder="1"/>
    <xf numFmtId="0" fontId="1" fillId="6" borderId="0" xfId="0" applyFont="1" applyFill="1" applyBorder="1" applyAlignment="1"/>
    <xf numFmtId="0" fontId="16" fillId="4" borderId="0" xfId="2" applyFont="1" applyFill="1" applyAlignment="1" applyProtection="1"/>
    <xf numFmtId="0" fontId="3" fillId="6" borderId="2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20" fillId="6" borderId="0" xfId="0" applyFont="1" applyFill="1"/>
    <xf numFmtId="0" fontId="12" fillId="6" borderId="0" xfId="0" applyFont="1" applyFill="1"/>
    <xf numFmtId="2" fontId="12" fillId="6" borderId="0" xfId="0" applyNumberFormat="1" applyFont="1" applyFill="1"/>
    <xf numFmtId="0" fontId="20" fillId="0" borderId="0" xfId="0" applyFont="1"/>
    <xf numFmtId="2" fontId="3" fillId="6" borderId="0" xfId="0" applyNumberFormat="1" applyFont="1" applyFill="1" applyBorder="1"/>
    <xf numFmtId="2" fontId="3" fillId="6" borderId="0" xfId="0" applyNumberFormat="1" applyFont="1" applyFill="1" applyBorder="1" applyAlignment="1">
      <alignment horizontal="right"/>
    </xf>
    <xf numFmtId="2" fontId="3" fillId="6" borderId="0" xfId="0" applyNumberFormat="1" applyFont="1" applyFill="1" applyBorder="1" applyProtection="1">
      <protection locked="0"/>
    </xf>
    <xf numFmtId="0" fontId="23" fillId="6" borderId="0" xfId="1" applyFill="1" applyAlignment="1" applyProtection="1"/>
    <xf numFmtId="0" fontId="1" fillId="6" borderId="26" xfId="0" applyFont="1" applyFill="1" applyBorder="1" applyAlignment="1">
      <alignment horizontal="center"/>
    </xf>
    <xf numFmtId="49" fontId="24" fillId="6" borderId="0" xfId="1" applyNumberFormat="1" applyFont="1" applyFill="1" applyBorder="1" applyAlignment="1" applyProtection="1">
      <alignment wrapText="1"/>
    </xf>
    <xf numFmtId="0" fontId="3" fillId="7" borderId="18" xfId="0" applyFont="1" applyFill="1" applyBorder="1" applyProtection="1"/>
    <xf numFmtId="0" fontId="20" fillId="6" borderId="12" xfId="0" applyFont="1" applyFill="1" applyBorder="1"/>
    <xf numFmtId="0" fontId="12" fillId="6" borderId="12" xfId="0" applyFont="1" applyFill="1" applyBorder="1"/>
    <xf numFmtId="2" fontId="12" fillId="6" borderId="12" xfId="0" applyNumberFormat="1" applyFont="1" applyFill="1" applyBorder="1"/>
    <xf numFmtId="2" fontId="0" fillId="6" borderId="0" xfId="0" applyNumberFormat="1" applyFill="1" applyProtection="1"/>
    <xf numFmtId="2" fontId="0" fillId="6" borderId="0" xfId="0" quotePrefix="1" applyNumberFormat="1" applyFill="1"/>
    <xf numFmtId="2" fontId="2" fillId="6" borderId="0" xfId="0" applyNumberFormat="1" applyFont="1" applyFill="1"/>
    <xf numFmtId="0" fontId="25" fillId="6" borderId="0" xfId="0" applyFont="1" applyFill="1"/>
    <xf numFmtId="2" fontId="25" fillId="6" borderId="0" xfId="0" applyNumberFormat="1" applyFont="1" applyFill="1"/>
    <xf numFmtId="49" fontId="4" fillId="2" borderId="1" xfId="3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1" fontId="3" fillId="0" borderId="12" xfId="0" applyNumberFormat="1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166" fontId="4" fillId="2" borderId="4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/>
    </xf>
    <xf numFmtId="0" fontId="2" fillId="6" borderId="12" xfId="0" applyFont="1" applyFill="1" applyBorder="1"/>
    <xf numFmtId="0" fontId="3" fillId="6" borderId="12" xfId="0" applyFont="1" applyFill="1" applyBorder="1"/>
    <xf numFmtId="2" fontId="3" fillId="6" borderId="12" xfId="0" applyNumberFormat="1" applyFont="1" applyFill="1" applyBorder="1"/>
    <xf numFmtId="0" fontId="1" fillId="6" borderId="0" xfId="0" applyFont="1" applyFill="1" applyBorder="1" applyAlignment="1" applyProtection="1">
      <alignment horizontal="center"/>
    </xf>
    <xf numFmtId="0" fontId="1" fillId="6" borderId="12" xfId="0" applyFont="1" applyFill="1" applyBorder="1"/>
    <xf numFmtId="0" fontId="10" fillId="0" borderId="0" xfId="0" applyFont="1" applyFill="1" applyBorder="1" applyProtection="1"/>
    <xf numFmtId="0" fontId="10" fillId="0" borderId="12" xfId="0" applyFont="1" applyBorder="1"/>
    <xf numFmtId="0" fontId="4" fillId="2" borderId="1" xfId="0" applyFont="1" applyFill="1" applyBorder="1" applyProtection="1">
      <protection locked="0"/>
    </xf>
    <xf numFmtId="0" fontId="21" fillId="0" borderId="0" xfId="0" applyFont="1" applyFill="1" applyBorder="1"/>
    <xf numFmtId="2" fontId="21" fillId="3" borderId="1" xfId="0" applyNumberFormat="1" applyFont="1" applyFill="1" applyBorder="1" applyAlignment="1">
      <alignment horizontal="right"/>
    </xf>
    <xf numFmtId="0" fontId="22" fillId="4" borderId="0" xfId="2" applyFill="1" applyBorder="1"/>
    <xf numFmtId="0" fontId="2" fillId="0" borderId="0" xfId="0" applyFont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12" xfId="0" applyBorder="1" applyAlignment="1"/>
    <xf numFmtId="165" fontId="2" fillId="0" borderId="2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</cellXfs>
  <cellStyles count="5">
    <cellStyle name="Hyperlänk" xfId="1" builtinId="8"/>
    <cellStyle name="Normal" xfId="0" builtinId="0"/>
    <cellStyle name="Normal 2" xfId="2"/>
    <cellStyle name="Tusental" xfId="3" builtinId="3"/>
    <cellStyle name="Tusental 2" xfId="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13</xdr:row>
      <xdr:rowOff>38100</xdr:rowOff>
    </xdr:from>
    <xdr:to>
      <xdr:col>10</xdr:col>
      <xdr:colOff>19050</xdr:colOff>
      <xdr:row>14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600325" y="2352675"/>
          <a:ext cx="3019425" cy="200025"/>
        </a:xfrm>
        <a:prstGeom prst="wedgeRectCallout">
          <a:avLst>
            <a:gd name="adj1" fmla="val -71157"/>
            <a:gd name="adj2" fmla="val 452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vilken enhet denna sida gäller</a:t>
          </a:r>
        </a:p>
      </xdr:txBody>
    </xdr:sp>
    <xdr:clientData/>
  </xdr:twoCellAnchor>
  <xdr:twoCellAnchor>
    <xdr:from>
      <xdr:col>6</xdr:col>
      <xdr:colOff>247650</xdr:colOff>
      <xdr:row>15</xdr:row>
      <xdr:rowOff>66675</xdr:rowOff>
    </xdr:from>
    <xdr:to>
      <xdr:col>11</xdr:col>
      <xdr:colOff>342900</xdr:colOff>
      <xdr:row>16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343275" y="2705100"/>
          <a:ext cx="3162300" cy="228600"/>
        </a:xfrm>
        <a:prstGeom prst="wedgeRectCallout">
          <a:avLst>
            <a:gd name="adj1" fmla="val -60833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vilken yrkesgrupp denna sida gäller</a:t>
          </a:r>
        </a:p>
      </xdr:txBody>
    </xdr:sp>
    <xdr:clientData/>
  </xdr:twoCellAnchor>
  <xdr:twoCellAnchor>
    <xdr:from>
      <xdr:col>5</xdr:col>
      <xdr:colOff>571500</xdr:colOff>
      <xdr:row>18</xdr:row>
      <xdr:rowOff>142875</xdr:rowOff>
    </xdr:from>
    <xdr:to>
      <xdr:col>10</xdr:col>
      <xdr:colOff>514350</xdr:colOff>
      <xdr:row>24</xdr:row>
      <xdr:rowOff>28575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038475" y="3267075"/>
          <a:ext cx="3076575" cy="857250"/>
        </a:xfrm>
        <a:prstGeom prst="wedgeRectCallout">
          <a:avLst>
            <a:gd name="adj1" fmla="val -73722"/>
            <a:gd name="adj2" fmla="val -229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den veckoarbetstid som är mest förekommande på vald enhet och för den yrkesgrupp som angivits ovan. Avvikande veckoarbetstider anges för varje medarbetare och räknas om automatiskt</a:t>
          </a:r>
        </a:p>
      </xdr:txBody>
    </xdr:sp>
    <xdr:clientData/>
  </xdr:twoCellAnchor>
  <xdr:twoCellAnchor>
    <xdr:from>
      <xdr:col>1</xdr:col>
      <xdr:colOff>38100</xdr:colOff>
      <xdr:row>25</xdr:row>
      <xdr:rowOff>114300</xdr:rowOff>
    </xdr:from>
    <xdr:to>
      <xdr:col>17</xdr:col>
      <xdr:colOff>419100</xdr:colOff>
      <xdr:row>28</xdr:row>
      <xdr:rowOff>400050</xdr:rowOff>
    </xdr:to>
    <xdr:grpSp>
      <xdr:nvGrpSpPr>
        <xdr:cNvPr id="2144" name="Group 40"/>
        <xdr:cNvGrpSpPr>
          <a:grpSpLocks/>
        </xdr:cNvGrpSpPr>
      </xdr:nvGrpSpPr>
      <xdr:grpSpPr bwMode="auto">
        <a:xfrm>
          <a:off x="38100" y="4419600"/>
          <a:ext cx="9931400" cy="1035050"/>
          <a:chOff x="5" y="577"/>
          <a:chExt cx="1041" cy="108"/>
        </a:xfrm>
      </xdr:grpSpPr>
      <xdr:sp macro="" textlink="">
        <xdr:nvSpPr>
          <xdr:cNvPr id="6" name="AutoShape 41"/>
          <xdr:cNvSpPr>
            <a:spLocks noChangeArrowheads="1"/>
          </xdr:cNvSpPr>
        </xdr:nvSpPr>
        <xdr:spPr bwMode="auto">
          <a:xfrm>
            <a:off x="5" y="597"/>
            <a:ext cx="642" cy="88"/>
          </a:xfrm>
          <a:prstGeom prst="wedgeRectCallout">
            <a:avLst>
              <a:gd name="adj1" fmla="val 4671"/>
              <a:gd name="adj2" fmla="val 63634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verksamhetens bemanningsbehov. Ange antal personer som behövs varje dag samt fördela dessa på pass.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Detta </a:t>
            </a: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ska ingå: 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patientrelaterad tid både direkt och indirekt som ex. rapporter,  ronder, vårdplaneringsmöten, dokumentation, samt dagliga arbetsuppgifter i ex. läkemedelsrum, förråd, kök och sköljrum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Detta </a:t>
            </a: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ska inte ingå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Möten, enskild kompetensutveckling, ansvarsområden och  forskning.</a:t>
            </a:r>
            <a:endParaRPr lang="sv-S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v-S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AutoShape 42"/>
          <xdr:cNvSpPr>
            <a:spLocks noChangeArrowheads="1"/>
          </xdr:cNvSpPr>
        </xdr:nvSpPr>
        <xdr:spPr bwMode="auto">
          <a:xfrm>
            <a:off x="664" y="577"/>
            <a:ext cx="167" cy="53"/>
          </a:xfrm>
          <a:prstGeom prst="wedgeRectCallout">
            <a:avLst>
              <a:gd name="adj1" fmla="val -38708"/>
              <a:gd name="adj2" fmla="val 11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vilken tid varje arbetspass börjar och slutar</a:t>
            </a:r>
          </a:p>
        </xdr:txBody>
      </xdr:sp>
      <xdr:sp macro="" textlink="">
        <xdr:nvSpPr>
          <xdr:cNvPr id="8" name="AutoShape 43"/>
          <xdr:cNvSpPr>
            <a:spLocks noChangeArrowheads="1"/>
          </xdr:cNvSpPr>
        </xdr:nvSpPr>
        <xdr:spPr bwMode="auto">
          <a:xfrm>
            <a:off x="901" y="593"/>
            <a:ext cx="145" cy="48"/>
          </a:xfrm>
          <a:prstGeom prst="wedgeRectCallout">
            <a:avLst>
              <a:gd name="adj1" fmla="val -343"/>
              <a:gd name="adj2" fmla="val 14090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rastlängd för passet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18</xdr:row>
      <xdr:rowOff>142875</xdr:rowOff>
    </xdr:from>
    <xdr:to>
      <xdr:col>10</xdr:col>
      <xdr:colOff>514350</xdr:colOff>
      <xdr:row>24</xdr:row>
      <xdr:rowOff>28575</xdr:rowOff>
    </xdr:to>
    <xdr:sp macro="" textlink="">
      <xdr:nvSpPr>
        <xdr:cNvPr id="141315" name="AutoShape 3"/>
        <xdr:cNvSpPr>
          <a:spLocks noChangeArrowheads="1"/>
        </xdr:cNvSpPr>
      </xdr:nvSpPr>
      <xdr:spPr bwMode="auto">
        <a:xfrm>
          <a:off x="3038475" y="3267075"/>
          <a:ext cx="3076575" cy="857250"/>
        </a:xfrm>
        <a:prstGeom prst="wedgeRectCallout">
          <a:avLst>
            <a:gd name="adj1" fmla="val -73722"/>
            <a:gd name="adj2" fmla="val -229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den veckoarbetstid som är mest förekommande på vald enhet och för den yrkesgrupp som angivits ovan. Avvikande veckoarbetstider anges för varje medarbetare och räknas om automatiskt</a:t>
          </a:r>
        </a:p>
      </xdr:txBody>
    </xdr:sp>
    <xdr:clientData/>
  </xdr:twoCellAnchor>
  <xdr:twoCellAnchor>
    <xdr:from>
      <xdr:col>1</xdr:col>
      <xdr:colOff>38100</xdr:colOff>
      <xdr:row>25</xdr:row>
      <xdr:rowOff>114300</xdr:rowOff>
    </xdr:from>
    <xdr:to>
      <xdr:col>17</xdr:col>
      <xdr:colOff>419100</xdr:colOff>
      <xdr:row>28</xdr:row>
      <xdr:rowOff>400050</xdr:rowOff>
    </xdr:to>
    <xdr:grpSp>
      <xdr:nvGrpSpPr>
        <xdr:cNvPr id="3140" name="Group 40"/>
        <xdr:cNvGrpSpPr>
          <a:grpSpLocks/>
        </xdr:cNvGrpSpPr>
      </xdr:nvGrpSpPr>
      <xdr:grpSpPr bwMode="auto">
        <a:xfrm>
          <a:off x="38100" y="4371975"/>
          <a:ext cx="9915525" cy="1028700"/>
          <a:chOff x="5" y="577"/>
          <a:chExt cx="1041" cy="108"/>
        </a:xfrm>
      </xdr:grpSpPr>
      <xdr:sp macro="" textlink="">
        <xdr:nvSpPr>
          <xdr:cNvPr id="141353" name="AutoShape 41"/>
          <xdr:cNvSpPr>
            <a:spLocks noChangeArrowheads="1"/>
          </xdr:cNvSpPr>
        </xdr:nvSpPr>
        <xdr:spPr bwMode="auto">
          <a:xfrm>
            <a:off x="5" y="597"/>
            <a:ext cx="642" cy="88"/>
          </a:xfrm>
          <a:prstGeom prst="wedgeRectCallout">
            <a:avLst>
              <a:gd name="adj1" fmla="val 4671"/>
              <a:gd name="adj2" fmla="val 63634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verksamhetens bemanningsbehov. Ange antal personer som behövs varje dag samt fördela dessa på pass.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Detta </a:t>
            </a: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ska ingå: 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patientrelaterad tid både direkt och indirekt som ex. rapporter,  ronder, vårdplaneringsmöten, dokumentation, samt dagliga arbetsuppgifter i ex. läkemedelsrum, förråd, kök och sköljrum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Detta </a:t>
            </a: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ska inte ingå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Möten, enskild kompetensutveckling, ansvarsområden och  forskning.</a:t>
            </a:r>
            <a:endParaRPr lang="sv-S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v-S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1354" name="AutoShape 42"/>
          <xdr:cNvSpPr>
            <a:spLocks noChangeArrowheads="1"/>
          </xdr:cNvSpPr>
        </xdr:nvSpPr>
        <xdr:spPr bwMode="auto">
          <a:xfrm>
            <a:off x="664" y="577"/>
            <a:ext cx="167" cy="53"/>
          </a:xfrm>
          <a:prstGeom prst="wedgeRectCallout">
            <a:avLst>
              <a:gd name="adj1" fmla="val -38708"/>
              <a:gd name="adj2" fmla="val 11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vilken tid varje arbetspass börjar och slutar</a:t>
            </a:r>
          </a:p>
        </xdr:txBody>
      </xdr:sp>
      <xdr:sp macro="" textlink="">
        <xdr:nvSpPr>
          <xdr:cNvPr id="141355" name="AutoShape 43"/>
          <xdr:cNvSpPr>
            <a:spLocks noChangeArrowheads="1"/>
          </xdr:cNvSpPr>
        </xdr:nvSpPr>
        <xdr:spPr bwMode="auto">
          <a:xfrm>
            <a:off x="901" y="593"/>
            <a:ext cx="145" cy="48"/>
          </a:xfrm>
          <a:prstGeom prst="wedgeRectCallout">
            <a:avLst>
              <a:gd name="adj1" fmla="val -343"/>
              <a:gd name="adj2" fmla="val 14090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</a:t>
            </a: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Ange rastlängd för passet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11</xdr:row>
      <xdr:rowOff>123824</xdr:rowOff>
    </xdr:from>
    <xdr:to>
      <xdr:col>3</xdr:col>
      <xdr:colOff>581025</xdr:colOff>
      <xdr:row>13</xdr:row>
      <xdr:rowOff>152400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2401" y="2762249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sjukf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rånvaro dag 1-14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10</xdr:row>
      <xdr:rowOff>76200</xdr:rowOff>
    </xdr:from>
    <xdr:to>
      <xdr:col>11</xdr:col>
      <xdr:colOff>238125</xdr:colOff>
      <xdr:row>11</xdr:row>
      <xdr:rowOff>142876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3800475" y="2486025"/>
          <a:ext cx="3143250" cy="295276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21</xdr:row>
      <xdr:rowOff>123824</xdr:rowOff>
    </xdr:from>
    <xdr:to>
      <xdr:col>3</xdr:col>
      <xdr:colOff>581025</xdr:colOff>
      <xdr:row>23</xdr:row>
      <xdr:rowOff>152400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2401" y="233362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frånvaro för VAB</a:t>
          </a:r>
          <a:r>
            <a:rPr lang="sv-SE" sz="1000" u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20</xdr:row>
      <xdr:rowOff>76200</xdr:rowOff>
    </xdr:from>
    <xdr:to>
      <xdr:col>11</xdr:col>
      <xdr:colOff>238125</xdr:colOff>
      <xdr:row>21</xdr:row>
      <xdr:rowOff>142876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3590925" y="2085975"/>
          <a:ext cx="29527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31</xdr:row>
      <xdr:rowOff>123824</xdr:rowOff>
    </xdr:from>
    <xdr:to>
      <xdr:col>3</xdr:col>
      <xdr:colOff>581025</xdr:colOff>
      <xdr:row>33</xdr:row>
      <xdr:rowOff>152400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152401" y="473392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som</a:t>
          </a:r>
          <a:r>
            <a:rPr lang="sv-SE" sz="1000" b="1" u="none" baseline="0">
              <a:latin typeface="Arial" pitchFamily="34" charset="0"/>
              <a:ea typeface="+mn-ea"/>
              <a:cs typeface="Arial" pitchFamily="34" charset="0"/>
            </a:rPr>
            <a:t> tilldelas  ansvarsområden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30</xdr:row>
      <xdr:rowOff>76200</xdr:rowOff>
    </xdr:from>
    <xdr:to>
      <xdr:col>11</xdr:col>
      <xdr:colOff>238125</xdr:colOff>
      <xdr:row>31</xdr:row>
      <xdr:rowOff>142876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3590925" y="4486275"/>
          <a:ext cx="29527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45</xdr:row>
      <xdr:rowOff>123824</xdr:rowOff>
    </xdr:from>
    <xdr:to>
      <xdr:col>3</xdr:col>
      <xdr:colOff>581025</xdr:colOff>
      <xdr:row>47</xdr:row>
      <xdr:rowOff>152400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152401" y="713422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Övertid/Fyllnadstid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44</xdr:row>
      <xdr:rowOff>76200</xdr:rowOff>
    </xdr:from>
    <xdr:to>
      <xdr:col>11</xdr:col>
      <xdr:colOff>238125</xdr:colOff>
      <xdr:row>45</xdr:row>
      <xdr:rowOff>142876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3590925" y="6886575"/>
          <a:ext cx="29527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55</xdr:row>
      <xdr:rowOff>123824</xdr:rowOff>
    </xdr:from>
    <xdr:to>
      <xdr:col>3</xdr:col>
      <xdr:colOff>581025</xdr:colOff>
      <xdr:row>57</xdr:row>
      <xdr:rowOff>152400</xdr:rowOff>
    </xdr:to>
    <xdr:sp macro="" textlink="">
      <xdr:nvSpPr>
        <xdr:cNvPr id="20" name="AutoShape 1"/>
        <xdr:cNvSpPr>
          <a:spLocks noChangeArrowheads="1"/>
        </xdr:cNvSpPr>
      </xdr:nvSpPr>
      <xdr:spPr bwMode="auto">
        <a:xfrm>
          <a:off x="152401" y="953452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Timtid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54</xdr:row>
      <xdr:rowOff>76200</xdr:rowOff>
    </xdr:from>
    <xdr:to>
      <xdr:col>11</xdr:col>
      <xdr:colOff>238125</xdr:colOff>
      <xdr:row>55</xdr:row>
      <xdr:rowOff>142876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3590925" y="9286875"/>
          <a:ext cx="29527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13</xdr:col>
      <xdr:colOff>571500</xdr:colOff>
      <xdr:row>10</xdr:row>
      <xdr:rowOff>44824</xdr:rowOff>
    </xdr:from>
    <xdr:to>
      <xdr:col>19</xdr:col>
      <xdr:colOff>33617</xdr:colOff>
      <xdr:row>14</xdr:row>
      <xdr:rowOff>44824</xdr:rowOff>
    </xdr:to>
    <xdr:sp macro="" textlink="">
      <xdr:nvSpPr>
        <xdr:cNvPr id="26" name="textruta 25"/>
        <xdr:cNvSpPr txBox="1"/>
      </xdr:nvSpPr>
      <xdr:spPr>
        <a:xfrm>
          <a:off x="7440706" y="2017059"/>
          <a:ext cx="3092823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Visares analyskub för sjukdom</a:t>
          </a:r>
        </a:p>
        <a:p>
          <a:r>
            <a:rPr lang="sv-SE"/>
            <a:t>P-RPA004 HR Lönekostnader/Volym (Heroma). </a:t>
          </a:r>
        </a:p>
        <a:p>
          <a:r>
            <a:rPr lang="sv-SE" sz="1100"/>
            <a:t>För</a:t>
          </a:r>
          <a:r>
            <a:rPr lang="sv-SE" sz="1100" baseline="0"/>
            <a:t> urval se nedan *</a:t>
          </a:r>
          <a:endParaRPr lang="sv-SE" sz="1100"/>
        </a:p>
      </xdr:txBody>
    </xdr:sp>
    <xdr:clientData/>
  </xdr:twoCellAnchor>
  <xdr:twoCellAnchor>
    <xdr:from>
      <xdr:col>14</xdr:col>
      <xdr:colOff>22411</xdr:colOff>
      <xdr:row>20</xdr:row>
      <xdr:rowOff>145677</xdr:rowOff>
    </xdr:from>
    <xdr:to>
      <xdr:col>18</xdr:col>
      <xdr:colOff>493059</xdr:colOff>
      <xdr:row>25</xdr:row>
      <xdr:rowOff>22411</xdr:rowOff>
    </xdr:to>
    <xdr:sp macro="" textlink="">
      <xdr:nvSpPr>
        <xdr:cNvPr id="27" name="textruta 26"/>
        <xdr:cNvSpPr txBox="1"/>
      </xdr:nvSpPr>
      <xdr:spPr>
        <a:xfrm>
          <a:off x="7496735" y="4504765"/>
          <a:ext cx="2891118" cy="705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 och analyskub för Vård av barn.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P-RPA004 HR Lönekostnader/Volym (Heroma). </a:t>
          </a:r>
          <a:endParaRPr lang="sv-SE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För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urval se nedan 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42182</xdr:rowOff>
    </xdr:from>
    <xdr:to>
      <xdr:col>3</xdr:col>
      <xdr:colOff>549089</xdr:colOff>
      <xdr:row>15</xdr:row>
      <xdr:rowOff>136072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2300968"/>
          <a:ext cx="2386053" cy="420461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sjukf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rånvaro dag 1-14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(</a:t>
          </a:r>
          <a:r>
            <a:rPr lang="sv-SE" sz="1000" b="0" u="none">
              <a:latin typeface="Arial" pitchFamily="34" charset="0"/>
              <a:ea typeface="+mn-ea"/>
              <a:cs typeface="Arial" pitchFamily="34" charset="0"/>
            </a:rPr>
            <a:t>Hämtat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b="0" u="none">
              <a:latin typeface="Arial" pitchFamily="34" charset="0"/>
              <a:ea typeface="+mn-ea"/>
              <a:cs typeface="Arial" pitchFamily="34" charset="0"/>
            </a:rPr>
            <a:t>från fliken</a:t>
          </a:r>
          <a:r>
            <a:rPr lang="sv-SE" sz="1000" b="0" u="none" baseline="0">
              <a:latin typeface="Arial" pitchFamily="34" charset="0"/>
              <a:ea typeface="+mn-ea"/>
              <a:cs typeface="Arial" pitchFamily="34" charset="0"/>
            </a:rPr>
            <a:t> Bemanningsmål dag.)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11</xdr:row>
      <xdr:rowOff>144237</xdr:rowOff>
    </xdr:from>
    <xdr:to>
      <xdr:col>11</xdr:col>
      <xdr:colOff>476250</xdr:colOff>
      <xdr:row>14</xdr:row>
      <xdr:rowOff>81644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90232" y="2035630"/>
          <a:ext cx="2701018" cy="468085"/>
        </a:xfrm>
        <a:prstGeom prst="wedgeRectCallout">
          <a:avLst>
            <a:gd name="adj1" fmla="val -44232"/>
            <a:gd name="adj2" fmla="val 154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  <a:p>
          <a:pPr algn="l" rtl="0">
            <a:defRPr sz="1000"/>
          </a:pPr>
          <a:r>
            <a:rPr lang="sv-SE" sz="1000" b="1">
              <a:latin typeface="+mn-lt"/>
              <a:ea typeface="+mn-ea"/>
              <a:cs typeface="+mn-cs"/>
            </a:rPr>
            <a:t>timmar (</a:t>
          </a:r>
          <a:r>
            <a:rPr lang="sv-SE" sz="1000" b="0">
              <a:latin typeface="+mn-lt"/>
              <a:ea typeface="+mn-ea"/>
              <a:cs typeface="+mn-cs"/>
            </a:rPr>
            <a:t>Hämtat</a:t>
          </a:r>
          <a:r>
            <a:rPr lang="sv-SE" sz="1000" b="1">
              <a:latin typeface="+mn-lt"/>
              <a:ea typeface="+mn-ea"/>
              <a:cs typeface="+mn-cs"/>
            </a:rPr>
            <a:t> </a:t>
          </a:r>
          <a:r>
            <a:rPr lang="sv-SE" sz="1000" b="0">
              <a:latin typeface="+mn-lt"/>
              <a:ea typeface="+mn-ea"/>
              <a:cs typeface="+mn-cs"/>
            </a:rPr>
            <a:t>från fliken</a:t>
          </a:r>
          <a:r>
            <a:rPr lang="sv-SE" sz="1000" b="0" baseline="0">
              <a:latin typeface="+mn-lt"/>
              <a:ea typeface="+mn-ea"/>
              <a:cs typeface="+mn-cs"/>
            </a:rPr>
            <a:t> Bemanningsmål dag.)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68036</xdr:colOff>
      <xdr:row>27</xdr:row>
      <xdr:rowOff>123824</xdr:rowOff>
    </xdr:from>
    <xdr:to>
      <xdr:col>4</xdr:col>
      <xdr:colOff>54427</xdr:colOff>
      <xdr:row>29</xdr:row>
      <xdr:rowOff>152400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68036" y="4804681"/>
          <a:ext cx="2435677" cy="355148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frånvaro för VAB</a:t>
          </a:r>
          <a:r>
            <a:rPr lang="sv-SE" sz="1000" u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timmar.</a:t>
          </a:r>
        </a:p>
        <a:p>
          <a:pPr algn="l" rtl="0">
            <a:defRPr sz="1000"/>
          </a:pPr>
          <a:r>
            <a:rPr lang="sv-SE" sz="1000" b="1">
              <a:latin typeface="+mn-lt"/>
              <a:ea typeface="+mn-ea"/>
              <a:cs typeface="+mn-cs"/>
            </a:rPr>
            <a:t>(</a:t>
          </a:r>
          <a:r>
            <a:rPr lang="sv-SE" sz="1000" b="0">
              <a:latin typeface="+mn-lt"/>
              <a:ea typeface="+mn-ea"/>
              <a:cs typeface="+mn-cs"/>
            </a:rPr>
            <a:t>Hämtat</a:t>
          </a:r>
          <a:r>
            <a:rPr lang="sv-SE" sz="1000" b="1">
              <a:latin typeface="+mn-lt"/>
              <a:ea typeface="+mn-ea"/>
              <a:cs typeface="+mn-cs"/>
            </a:rPr>
            <a:t> </a:t>
          </a:r>
          <a:r>
            <a:rPr lang="sv-SE" sz="1000" b="0">
              <a:latin typeface="+mn-lt"/>
              <a:ea typeface="+mn-ea"/>
              <a:cs typeface="+mn-cs"/>
            </a:rPr>
            <a:t>från fliken</a:t>
          </a:r>
          <a:r>
            <a:rPr lang="sv-SE" sz="1000" b="0" baseline="0">
              <a:latin typeface="+mn-lt"/>
              <a:ea typeface="+mn-ea"/>
              <a:cs typeface="+mn-cs"/>
            </a:rPr>
            <a:t> Bemanningsmål dag.)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26</xdr:row>
      <xdr:rowOff>76200</xdr:rowOff>
    </xdr:from>
    <xdr:to>
      <xdr:col>11</xdr:col>
      <xdr:colOff>530679</xdr:colOff>
      <xdr:row>28</xdr:row>
      <xdr:rowOff>108857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3490232" y="4552950"/>
          <a:ext cx="2755447" cy="400050"/>
        </a:xfrm>
        <a:prstGeom prst="wedgeRectCallout">
          <a:avLst>
            <a:gd name="adj1" fmla="val -48570"/>
            <a:gd name="adj2" fmla="val 1623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statistikperiod.</a:t>
          </a:r>
        </a:p>
        <a:p>
          <a:pPr algn="l" rtl="0">
            <a:defRPr sz="1000"/>
          </a:pPr>
          <a:r>
            <a:rPr lang="sv-SE" sz="1000" b="1">
              <a:latin typeface="+mn-lt"/>
              <a:ea typeface="+mn-ea"/>
              <a:cs typeface="+mn-cs"/>
            </a:rPr>
            <a:t>timmar (</a:t>
          </a:r>
          <a:r>
            <a:rPr lang="sv-SE" sz="1000" b="0">
              <a:latin typeface="+mn-lt"/>
              <a:ea typeface="+mn-ea"/>
              <a:cs typeface="+mn-cs"/>
            </a:rPr>
            <a:t>Hämtat</a:t>
          </a:r>
          <a:r>
            <a:rPr lang="sv-SE" sz="1000" b="1">
              <a:latin typeface="+mn-lt"/>
              <a:ea typeface="+mn-ea"/>
              <a:cs typeface="+mn-cs"/>
            </a:rPr>
            <a:t> </a:t>
          </a:r>
          <a:r>
            <a:rPr lang="sv-SE" sz="1000" b="0">
              <a:latin typeface="+mn-lt"/>
              <a:ea typeface="+mn-ea"/>
              <a:cs typeface="+mn-cs"/>
            </a:rPr>
            <a:t>från fliken</a:t>
          </a:r>
          <a:r>
            <a:rPr lang="sv-SE" sz="1000" b="0" baseline="0">
              <a:latin typeface="+mn-lt"/>
              <a:ea typeface="+mn-ea"/>
              <a:cs typeface="+mn-cs"/>
            </a:rPr>
            <a:t> Bemanningsmål dag.)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152401</xdr:colOff>
      <xdr:row>41</xdr:row>
      <xdr:rowOff>123824</xdr:rowOff>
    </xdr:from>
    <xdr:to>
      <xdr:col>3</xdr:col>
      <xdr:colOff>593912</xdr:colOff>
      <xdr:row>43</xdr:row>
      <xdr:rowOff>152400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52401" y="6981824"/>
          <a:ext cx="2256864" cy="342341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som</a:t>
          </a:r>
          <a:r>
            <a:rPr lang="sv-SE" sz="1000" b="1" u="none" baseline="0">
              <a:latin typeface="Arial" pitchFamily="34" charset="0"/>
              <a:ea typeface="+mn-ea"/>
              <a:cs typeface="Arial" pitchFamily="34" charset="0"/>
            </a:rPr>
            <a:t> tilldelas  ansvarsområden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40</xdr:row>
      <xdr:rowOff>76200</xdr:rowOff>
    </xdr:from>
    <xdr:to>
      <xdr:col>11</xdr:col>
      <xdr:colOff>238125</xdr:colOff>
      <xdr:row>41</xdr:row>
      <xdr:rowOff>142876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476625" y="69056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55</xdr:row>
      <xdr:rowOff>123824</xdr:rowOff>
    </xdr:from>
    <xdr:to>
      <xdr:col>3</xdr:col>
      <xdr:colOff>581025</xdr:colOff>
      <xdr:row>57</xdr:row>
      <xdr:rowOff>152400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152401" y="955357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Övertid/Fyllnadstid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54</xdr:row>
      <xdr:rowOff>76200</xdr:rowOff>
    </xdr:from>
    <xdr:to>
      <xdr:col>11</xdr:col>
      <xdr:colOff>238125</xdr:colOff>
      <xdr:row>55</xdr:row>
      <xdr:rowOff>142876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3476625" y="93059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69</xdr:row>
      <xdr:rowOff>123824</xdr:rowOff>
    </xdr:from>
    <xdr:to>
      <xdr:col>3</xdr:col>
      <xdr:colOff>581025</xdr:colOff>
      <xdr:row>71</xdr:row>
      <xdr:rowOff>152400</xdr:rowOff>
    </xdr:to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152401" y="1195387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Timtid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68</xdr:row>
      <xdr:rowOff>76200</xdr:rowOff>
    </xdr:from>
    <xdr:to>
      <xdr:col>11</xdr:col>
      <xdr:colOff>238125</xdr:colOff>
      <xdr:row>69</xdr:row>
      <xdr:rowOff>142876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3476625" y="117062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13</xdr:row>
      <xdr:rowOff>123824</xdr:rowOff>
    </xdr:from>
    <xdr:to>
      <xdr:col>3</xdr:col>
      <xdr:colOff>549089</xdr:colOff>
      <xdr:row>15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2402" y="2352674"/>
          <a:ext cx="2225487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sjukf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rånvaro dag 1-14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12</xdr:row>
      <xdr:rowOff>76200</xdr:rowOff>
    </xdr:from>
    <xdr:to>
      <xdr:col>11</xdr:col>
      <xdr:colOff>238125</xdr:colOff>
      <xdr:row>13</xdr:row>
      <xdr:rowOff>142876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76625" y="21050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27</xdr:row>
      <xdr:rowOff>123824</xdr:rowOff>
    </xdr:from>
    <xdr:to>
      <xdr:col>3</xdr:col>
      <xdr:colOff>581025</xdr:colOff>
      <xdr:row>29</xdr:row>
      <xdr:rowOff>152400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2401" y="475297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frånvaro för VAB</a:t>
          </a:r>
          <a:r>
            <a:rPr lang="sv-SE" sz="1000" u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26</xdr:row>
      <xdr:rowOff>76200</xdr:rowOff>
    </xdr:from>
    <xdr:to>
      <xdr:col>11</xdr:col>
      <xdr:colOff>238125</xdr:colOff>
      <xdr:row>27</xdr:row>
      <xdr:rowOff>142876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3476625" y="45053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41</xdr:row>
      <xdr:rowOff>123824</xdr:rowOff>
    </xdr:from>
    <xdr:to>
      <xdr:col>3</xdr:col>
      <xdr:colOff>593912</xdr:colOff>
      <xdr:row>43</xdr:row>
      <xdr:rowOff>152400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52401" y="7153274"/>
          <a:ext cx="2270311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som</a:t>
          </a:r>
          <a:r>
            <a:rPr lang="sv-SE" sz="1000" b="1" u="none" baseline="0">
              <a:latin typeface="Arial" pitchFamily="34" charset="0"/>
              <a:ea typeface="+mn-ea"/>
              <a:cs typeface="Arial" pitchFamily="34" charset="0"/>
            </a:rPr>
            <a:t> tilldelas  ansvarsområden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40</xdr:row>
      <xdr:rowOff>76200</xdr:rowOff>
    </xdr:from>
    <xdr:to>
      <xdr:col>11</xdr:col>
      <xdr:colOff>238125</xdr:colOff>
      <xdr:row>41</xdr:row>
      <xdr:rowOff>142876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476625" y="69056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55</xdr:row>
      <xdr:rowOff>123824</xdr:rowOff>
    </xdr:from>
    <xdr:to>
      <xdr:col>3</xdr:col>
      <xdr:colOff>581025</xdr:colOff>
      <xdr:row>57</xdr:row>
      <xdr:rowOff>152400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152401" y="955357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Övertid/Fyllnadstid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</a:p>
      </xdr:txBody>
    </xdr:sp>
    <xdr:clientData/>
  </xdr:twoCellAnchor>
  <xdr:twoCellAnchor>
    <xdr:from>
      <xdr:col>6</xdr:col>
      <xdr:colOff>142875</xdr:colOff>
      <xdr:row>54</xdr:row>
      <xdr:rowOff>76200</xdr:rowOff>
    </xdr:from>
    <xdr:to>
      <xdr:col>11</xdr:col>
      <xdr:colOff>238125</xdr:colOff>
      <xdr:row>55</xdr:row>
      <xdr:rowOff>142876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3476625" y="93059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69</xdr:row>
      <xdr:rowOff>123824</xdr:rowOff>
    </xdr:from>
    <xdr:to>
      <xdr:col>3</xdr:col>
      <xdr:colOff>581025</xdr:colOff>
      <xdr:row>71</xdr:row>
      <xdr:rowOff>152400</xdr:rowOff>
    </xdr:to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152401" y="11953874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Timtid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68</xdr:row>
      <xdr:rowOff>76200</xdr:rowOff>
    </xdr:from>
    <xdr:to>
      <xdr:col>11</xdr:col>
      <xdr:colOff>238125</xdr:colOff>
      <xdr:row>69</xdr:row>
      <xdr:rowOff>142876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3476625" y="11706225"/>
          <a:ext cx="2447925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13</xdr:col>
      <xdr:colOff>974911</xdr:colOff>
      <xdr:row>12</xdr:row>
      <xdr:rowOff>11205</xdr:rowOff>
    </xdr:from>
    <xdr:to>
      <xdr:col>19</xdr:col>
      <xdr:colOff>437028</xdr:colOff>
      <xdr:row>16</xdr:row>
      <xdr:rowOff>11205</xdr:rowOff>
    </xdr:to>
    <xdr:sp macro="" textlink="">
      <xdr:nvSpPr>
        <xdr:cNvPr id="24" name="textruta 23"/>
        <xdr:cNvSpPr txBox="1"/>
      </xdr:nvSpPr>
      <xdr:spPr>
        <a:xfrm>
          <a:off x="7844117" y="1983440"/>
          <a:ext cx="3541058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Visares analyskub för sjukdom</a:t>
          </a:r>
        </a:p>
        <a:p>
          <a:r>
            <a:rPr lang="sv-SE"/>
            <a:t>P-RPA004 HR Lönekostnader/Volym (Heroma). </a:t>
          </a:r>
        </a:p>
        <a:p>
          <a:r>
            <a:rPr lang="sv-SE" sz="1100"/>
            <a:t>För</a:t>
          </a:r>
          <a:r>
            <a:rPr lang="sv-SE" sz="1100" baseline="0"/>
            <a:t> urval se nedan *</a:t>
          </a:r>
          <a:endParaRPr lang="sv-SE" sz="1100"/>
        </a:p>
      </xdr:txBody>
    </xdr:sp>
    <xdr:clientData/>
  </xdr:twoCellAnchor>
  <xdr:twoCellAnchor>
    <xdr:from>
      <xdr:col>13</xdr:col>
      <xdr:colOff>986117</xdr:colOff>
      <xdr:row>26</xdr:row>
      <xdr:rowOff>33618</xdr:rowOff>
    </xdr:from>
    <xdr:to>
      <xdr:col>18</xdr:col>
      <xdr:colOff>403412</xdr:colOff>
      <xdr:row>30</xdr:row>
      <xdr:rowOff>67234</xdr:rowOff>
    </xdr:to>
    <xdr:sp macro="" textlink="">
      <xdr:nvSpPr>
        <xdr:cNvPr id="25" name="textruta 24"/>
        <xdr:cNvSpPr txBox="1"/>
      </xdr:nvSpPr>
      <xdr:spPr>
        <a:xfrm>
          <a:off x="7855323" y="4347883"/>
          <a:ext cx="2891118" cy="705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 och analyskub för Vård av barn.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P-RPA004 HR Lönekostnader/Volym (Heroma). </a:t>
          </a:r>
          <a:endParaRPr lang="sv-SE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För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urval se nedan 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13</xdr:row>
      <xdr:rowOff>123824</xdr:rowOff>
    </xdr:from>
    <xdr:to>
      <xdr:col>3</xdr:col>
      <xdr:colOff>549089</xdr:colOff>
      <xdr:row>15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2402" y="2352674"/>
          <a:ext cx="2225487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sjukf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rånvaro dag 1-14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12</xdr:row>
      <xdr:rowOff>76200</xdr:rowOff>
    </xdr:from>
    <xdr:to>
      <xdr:col>11</xdr:col>
      <xdr:colOff>238125</xdr:colOff>
      <xdr:row>13</xdr:row>
      <xdr:rowOff>142876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76625" y="2105025"/>
          <a:ext cx="26479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27</xdr:row>
      <xdr:rowOff>123824</xdr:rowOff>
    </xdr:from>
    <xdr:to>
      <xdr:col>3</xdr:col>
      <xdr:colOff>581025</xdr:colOff>
      <xdr:row>29</xdr:row>
      <xdr:rowOff>152400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52401" y="4743449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frånvaro för VAB</a:t>
          </a:r>
          <a:r>
            <a:rPr lang="sv-SE" sz="1000" u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i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26</xdr:row>
      <xdr:rowOff>76200</xdr:rowOff>
    </xdr:from>
    <xdr:to>
      <xdr:col>11</xdr:col>
      <xdr:colOff>238125</xdr:colOff>
      <xdr:row>27</xdr:row>
      <xdr:rowOff>142876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476625" y="4495800"/>
          <a:ext cx="26479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41</xdr:row>
      <xdr:rowOff>123824</xdr:rowOff>
    </xdr:from>
    <xdr:to>
      <xdr:col>3</xdr:col>
      <xdr:colOff>593912</xdr:colOff>
      <xdr:row>43</xdr:row>
      <xdr:rowOff>152400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2401" y="7200899"/>
          <a:ext cx="2270311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som</a:t>
          </a:r>
          <a:r>
            <a:rPr lang="sv-SE" sz="1000" b="1" u="none" baseline="0">
              <a:latin typeface="Arial" pitchFamily="34" charset="0"/>
              <a:ea typeface="+mn-ea"/>
              <a:cs typeface="Arial" pitchFamily="34" charset="0"/>
            </a:rPr>
            <a:t> tilldelas  ansvarsområden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40</xdr:row>
      <xdr:rowOff>76200</xdr:rowOff>
    </xdr:from>
    <xdr:to>
      <xdr:col>11</xdr:col>
      <xdr:colOff>238125</xdr:colOff>
      <xdr:row>41</xdr:row>
      <xdr:rowOff>142876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3476625" y="6953250"/>
          <a:ext cx="26479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55</xdr:row>
      <xdr:rowOff>123824</xdr:rowOff>
    </xdr:from>
    <xdr:to>
      <xdr:col>3</xdr:col>
      <xdr:colOff>581025</xdr:colOff>
      <xdr:row>57</xdr:row>
      <xdr:rowOff>152400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2401" y="9601199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Övertid/Fyllnadstid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</a:p>
      </xdr:txBody>
    </xdr:sp>
    <xdr:clientData/>
  </xdr:twoCellAnchor>
  <xdr:twoCellAnchor>
    <xdr:from>
      <xdr:col>6</xdr:col>
      <xdr:colOff>142875</xdr:colOff>
      <xdr:row>54</xdr:row>
      <xdr:rowOff>76200</xdr:rowOff>
    </xdr:from>
    <xdr:to>
      <xdr:col>11</xdr:col>
      <xdr:colOff>238125</xdr:colOff>
      <xdr:row>55</xdr:row>
      <xdr:rowOff>142876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3476625" y="9353550"/>
          <a:ext cx="26479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0</xdr:col>
      <xdr:colOff>152401</xdr:colOff>
      <xdr:row>69</xdr:row>
      <xdr:rowOff>123824</xdr:rowOff>
    </xdr:from>
    <xdr:to>
      <xdr:col>3</xdr:col>
      <xdr:colOff>581025</xdr:colOff>
      <xdr:row>71</xdr:row>
      <xdr:rowOff>152400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52401" y="12001499"/>
          <a:ext cx="2257424" cy="352426"/>
        </a:xfrm>
        <a:prstGeom prst="wedgeRectCallout">
          <a:avLst>
            <a:gd name="adj1" fmla="val 61011"/>
            <a:gd name="adj2" fmla="val 121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 Timtid i </a:t>
          </a:r>
          <a:r>
            <a:rPr lang="sv-SE" sz="1000" u="none">
              <a:latin typeface="Arial" pitchFamily="34" charset="0"/>
              <a:ea typeface="+mn-ea"/>
              <a:cs typeface="Arial" pitchFamily="34" charset="0"/>
            </a:rPr>
            <a:t>antal</a:t>
          </a:r>
          <a:r>
            <a:rPr lang="sv-SE" sz="1000" b="1" u="none">
              <a:latin typeface="Arial" pitchFamily="34" charset="0"/>
              <a:ea typeface="+mn-ea"/>
              <a:cs typeface="Arial" pitchFamily="34" charset="0"/>
            </a:rPr>
            <a:t> timmar </a:t>
          </a:r>
          <a:endParaRPr lang="sv-S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68</xdr:row>
      <xdr:rowOff>76200</xdr:rowOff>
    </xdr:from>
    <xdr:to>
      <xdr:col>11</xdr:col>
      <xdr:colOff>238125</xdr:colOff>
      <xdr:row>69</xdr:row>
      <xdr:rowOff>142876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476625" y="11753850"/>
          <a:ext cx="2647950" cy="266701"/>
        </a:xfrm>
        <a:prstGeom prst="wedgeRectCallout">
          <a:avLst>
            <a:gd name="adj1" fmla="val -50227"/>
            <a:gd name="adj2" fmla="val 2508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 antal veckor i vald statistikperiod</a:t>
          </a:r>
        </a:p>
      </xdr:txBody>
    </xdr:sp>
    <xdr:clientData/>
  </xdr:twoCellAnchor>
  <xdr:twoCellAnchor>
    <xdr:from>
      <xdr:col>13</xdr:col>
      <xdr:colOff>974911</xdr:colOff>
      <xdr:row>12</xdr:row>
      <xdr:rowOff>11205</xdr:rowOff>
    </xdr:from>
    <xdr:to>
      <xdr:col>19</xdr:col>
      <xdr:colOff>437028</xdr:colOff>
      <xdr:row>16</xdr:row>
      <xdr:rowOff>11205</xdr:rowOff>
    </xdr:to>
    <xdr:sp macro="" textlink="">
      <xdr:nvSpPr>
        <xdr:cNvPr id="12" name="textruta 11"/>
        <xdr:cNvSpPr txBox="1"/>
      </xdr:nvSpPr>
      <xdr:spPr>
        <a:xfrm>
          <a:off x="8080561" y="2040030"/>
          <a:ext cx="3557867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Visares analyskub för sjukdom</a:t>
          </a:r>
        </a:p>
        <a:p>
          <a:r>
            <a:rPr lang="sv-SE"/>
            <a:t>P-RPA004 HR Lönekostnader/Volym (Heroma). </a:t>
          </a:r>
        </a:p>
        <a:p>
          <a:r>
            <a:rPr lang="sv-SE" sz="1100"/>
            <a:t>För</a:t>
          </a:r>
          <a:r>
            <a:rPr lang="sv-SE" sz="1100" baseline="0"/>
            <a:t> urval se nedan *</a:t>
          </a:r>
          <a:endParaRPr lang="sv-SE" sz="1100"/>
        </a:p>
      </xdr:txBody>
    </xdr:sp>
    <xdr:clientData/>
  </xdr:twoCellAnchor>
  <xdr:twoCellAnchor>
    <xdr:from>
      <xdr:col>13</xdr:col>
      <xdr:colOff>986117</xdr:colOff>
      <xdr:row>26</xdr:row>
      <xdr:rowOff>33618</xdr:rowOff>
    </xdr:from>
    <xdr:to>
      <xdr:col>18</xdr:col>
      <xdr:colOff>403412</xdr:colOff>
      <xdr:row>30</xdr:row>
      <xdr:rowOff>67234</xdr:rowOff>
    </xdr:to>
    <xdr:sp macro="" textlink="">
      <xdr:nvSpPr>
        <xdr:cNvPr id="13" name="textruta 12"/>
        <xdr:cNvSpPr txBox="1"/>
      </xdr:nvSpPr>
      <xdr:spPr>
        <a:xfrm>
          <a:off x="8091767" y="4453218"/>
          <a:ext cx="2903445" cy="719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Länk till Visare och analyskub för Vård av barn.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P-RPA004 HR Lönekostnader/Volym (Heroma). </a:t>
          </a:r>
          <a:endParaRPr lang="sv-SE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För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urval se nedan 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15</xdr:row>
      <xdr:rowOff>123825</xdr:rowOff>
    </xdr:from>
    <xdr:to>
      <xdr:col>11</xdr:col>
      <xdr:colOff>533400</xdr:colOff>
      <xdr:row>20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96450" y="2819400"/>
          <a:ext cx="1409700" cy="762000"/>
        </a:xfrm>
        <a:prstGeom prst="wedgeRectCallout">
          <a:avLst>
            <a:gd name="adj1" fmla="val -115542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arbetspass  bemannings-målen kräver varje helg för dag respektive natt.</a:t>
          </a:r>
        </a:p>
      </xdr:txBody>
    </xdr:sp>
    <xdr:clientData/>
  </xdr:twoCellAnchor>
  <xdr:twoCellAnchor>
    <xdr:from>
      <xdr:col>9</xdr:col>
      <xdr:colOff>342900</xdr:colOff>
      <xdr:row>21</xdr:row>
      <xdr:rowOff>76200</xdr:rowOff>
    </xdr:from>
    <xdr:to>
      <xdr:col>11</xdr:col>
      <xdr:colOff>533400</xdr:colOff>
      <xdr:row>28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9696450" y="3781425"/>
          <a:ext cx="1409700" cy="1057275"/>
        </a:xfrm>
        <a:prstGeom prst="wedgeRectCallout">
          <a:avLst>
            <a:gd name="adj1" fmla="val -115542"/>
            <a:gd name="adj2" fmla="val 2207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pass varje anställd måste arbeta under en 10-veckorsperiod. Ange detta både för dag- och nattpersonal.</a:t>
          </a:r>
        </a:p>
      </xdr:txBody>
    </xdr:sp>
    <xdr:clientData/>
  </xdr:twoCellAnchor>
  <xdr:twoCellAnchor>
    <xdr:from>
      <xdr:col>9</xdr:col>
      <xdr:colOff>342900</xdr:colOff>
      <xdr:row>29</xdr:row>
      <xdr:rowOff>38100</xdr:rowOff>
    </xdr:from>
    <xdr:to>
      <xdr:col>11</xdr:col>
      <xdr:colOff>533400</xdr:colOff>
      <xdr:row>35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696450" y="5038725"/>
          <a:ext cx="1409700" cy="1057275"/>
        </a:xfrm>
        <a:prstGeom prst="wedgeRectCallout">
          <a:avLst>
            <a:gd name="adj1" fmla="val -116667"/>
            <a:gd name="adj2" fmla="val -1941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visas hur många medarbetare som krävs för att täcka angivet behov av pass under helger för dag- respektive nattpersonal.</a:t>
          </a:r>
        </a:p>
      </xdr:txBody>
    </xdr:sp>
    <xdr:clientData/>
  </xdr:twoCellAnchor>
  <xdr:twoCellAnchor>
    <xdr:from>
      <xdr:col>5</xdr:col>
      <xdr:colOff>1057275</xdr:colOff>
      <xdr:row>38</xdr:row>
      <xdr:rowOff>123825</xdr:rowOff>
    </xdr:from>
    <xdr:to>
      <xdr:col>7</xdr:col>
      <xdr:colOff>85725</xdr:colOff>
      <xdr:row>42</xdr:row>
      <xdr:rowOff>76200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686425" y="6648450"/>
          <a:ext cx="1409700" cy="600075"/>
        </a:xfrm>
        <a:prstGeom prst="wedgeRectCallout">
          <a:avLst>
            <a:gd name="adj1" fmla="val -121593"/>
            <a:gd name="adj2" fmla="val 418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arbetspass bemannings-målen kräver varje helg.</a:t>
          </a:r>
        </a:p>
      </xdr:txBody>
    </xdr:sp>
    <xdr:clientData/>
  </xdr:twoCellAnchor>
  <xdr:twoCellAnchor>
    <xdr:from>
      <xdr:col>5</xdr:col>
      <xdr:colOff>1057275</xdr:colOff>
      <xdr:row>43</xdr:row>
      <xdr:rowOff>152400</xdr:rowOff>
    </xdr:from>
    <xdr:to>
      <xdr:col>7</xdr:col>
      <xdr:colOff>85725</xdr:colOff>
      <xdr:row>48</xdr:row>
      <xdr:rowOff>85725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686425" y="7486650"/>
          <a:ext cx="1409700" cy="742950"/>
        </a:xfrm>
        <a:prstGeom prst="wedgeRectCallout">
          <a:avLst>
            <a:gd name="adj1" fmla="val -122727"/>
            <a:gd name="adj2" fmla="val 388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pass varje anställd måste arbeta under en 10-veckorsperiod. </a:t>
          </a:r>
        </a:p>
      </xdr:txBody>
    </xdr:sp>
    <xdr:clientData/>
  </xdr:twoCellAnchor>
  <xdr:twoCellAnchor>
    <xdr:from>
      <xdr:col>5</xdr:col>
      <xdr:colOff>1057275</xdr:colOff>
      <xdr:row>49</xdr:row>
      <xdr:rowOff>123825</xdr:rowOff>
    </xdr:from>
    <xdr:to>
      <xdr:col>7</xdr:col>
      <xdr:colOff>85725</xdr:colOff>
      <xdr:row>55</xdr:row>
      <xdr:rowOff>47625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686425" y="8429625"/>
          <a:ext cx="1409700" cy="895350"/>
        </a:xfrm>
        <a:prstGeom prst="wedgeRectCallout">
          <a:avLst>
            <a:gd name="adj1" fmla="val -126134"/>
            <a:gd name="adj2" fmla="val -8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visas hur många medarbetare som krävs för att täcka angivet behov av pass under helger.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15</xdr:row>
      <xdr:rowOff>123825</xdr:rowOff>
    </xdr:from>
    <xdr:to>
      <xdr:col>11</xdr:col>
      <xdr:colOff>533400</xdr:colOff>
      <xdr:row>20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96450" y="2828925"/>
          <a:ext cx="1409700" cy="723900"/>
        </a:xfrm>
        <a:prstGeom prst="wedgeRectCallout">
          <a:avLst>
            <a:gd name="adj1" fmla="val -115542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arbetspass  bemannings-målen kräver varje helg för dag respektive natt.</a:t>
          </a:r>
        </a:p>
      </xdr:txBody>
    </xdr:sp>
    <xdr:clientData/>
  </xdr:twoCellAnchor>
  <xdr:twoCellAnchor>
    <xdr:from>
      <xdr:col>9</xdr:col>
      <xdr:colOff>342900</xdr:colOff>
      <xdr:row>21</xdr:row>
      <xdr:rowOff>76200</xdr:rowOff>
    </xdr:from>
    <xdr:to>
      <xdr:col>11</xdr:col>
      <xdr:colOff>533400</xdr:colOff>
      <xdr:row>29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9696450" y="3752850"/>
          <a:ext cx="1409700" cy="1219200"/>
        </a:xfrm>
        <a:prstGeom prst="wedgeRectCallout">
          <a:avLst>
            <a:gd name="adj1" fmla="val -115542"/>
            <a:gd name="adj2" fmla="val 2207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pass varje anställd måste arbeta under  vald veckoperiod. Ange detta både för dag- och nattpersonal.</a:t>
          </a:r>
        </a:p>
      </xdr:txBody>
    </xdr:sp>
    <xdr:clientData/>
  </xdr:twoCellAnchor>
  <xdr:twoCellAnchor>
    <xdr:from>
      <xdr:col>9</xdr:col>
      <xdr:colOff>342900</xdr:colOff>
      <xdr:row>30</xdr:row>
      <xdr:rowOff>38100</xdr:rowOff>
    </xdr:from>
    <xdr:to>
      <xdr:col>11</xdr:col>
      <xdr:colOff>533400</xdr:colOff>
      <xdr:row>36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696450" y="5172075"/>
          <a:ext cx="1409700" cy="1057275"/>
        </a:xfrm>
        <a:prstGeom prst="wedgeRectCallout">
          <a:avLst>
            <a:gd name="adj1" fmla="val -116667"/>
            <a:gd name="adj2" fmla="val -1941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visas hur många medarbetare som krävs för att täcka angivet behov av pass under helger för dag- respektive nattpersonal.</a:t>
          </a:r>
        </a:p>
      </xdr:txBody>
    </xdr:sp>
    <xdr:clientData/>
  </xdr:twoCellAnchor>
  <xdr:twoCellAnchor>
    <xdr:from>
      <xdr:col>5</xdr:col>
      <xdr:colOff>1057275</xdr:colOff>
      <xdr:row>39</xdr:row>
      <xdr:rowOff>123825</xdr:rowOff>
    </xdr:from>
    <xdr:to>
      <xdr:col>7</xdr:col>
      <xdr:colOff>85725</xdr:colOff>
      <xdr:row>43</xdr:row>
      <xdr:rowOff>76200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686425" y="6791325"/>
          <a:ext cx="1409700" cy="600075"/>
        </a:xfrm>
        <a:prstGeom prst="wedgeRectCallout">
          <a:avLst>
            <a:gd name="adj1" fmla="val -121593"/>
            <a:gd name="adj2" fmla="val 418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arbetspass bemannings-målen kräver varje helg.</a:t>
          </a:r>
        </a:p>
      </xdr:txBody>
    </xdr:sp>
    <xdr:clientData/>
  </xdr:twoCellAnchor>
  <xdr:twoCellAnchor>
    <xdr:from>
      <xdr:col>5</xdr:col>
      <xdr:colOff>1057275</xdr:colOff>
      <xdr:row>44</xdr:row>
      <xdr:rowOff>152400</xdr:rowOff>
    </xdr:from>
    <xdr:to>
      <xdr:col>7</xdr:col>
      <xdr:colOff>85725</xdr:colOff>
      <xdr:row>50</xdr:row>
      <xdr:rowOff>85725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686425" y="7629525"/>
          <a:ext cx="1409700" cy="904875"/>
        </a:xfrm>
        <a:prstGeom prst="wedgeRectCallout">
          <a:avLst>
            <a:gd name="adj1" fmla="val -122727"/>
            <a:gd name="adj2" fmla="val 388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hur många pass varje anställd måste arbeta under vald veckoperiod. </a:t>
          </a:r>
        </a:p>
      </xdr:txBody>
    </xdr:sp>
    <xdr:clientData/>
  </xdr:twoCellAnchor>
  <xdr:twoCellAnchor>
    <xdr:from>
      <xdr:col>5</xdr:col>
      <xdr:colOff>1057275</xdr:colOff>
      <xdr:row>51</xdr:row>
      <xdr:rowOff>123825</xdr:rowOff>
    </xdr:from>
    <xdr:to>
      <xdr:col>7</xdr:col>
      <xdr:colOff>85725</xdr:colOff>
      <xdr:row>57</xdr:row>
      <xdr:rowOff>47625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686425" y="8734425"/>
          <a:ext cx="1409700" cy="895350"/>
        </a:xfrm>
        <a:prstGeom prst="wedgeRectCallout">
          <a:avLst>
            <a:gd name="adj1" fmla="val -126134"/>
            <a:gd name="adj2" fmla="val -8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visas hur många medarbetare som krävs för att täcka angivet behov av pass under helger.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s01.sll.se/DOCUME~1/17QF/LOCALS~1/Temp/notes0BF7CD/Testver4%20Verktyg%20f&#246;r%20personalplanering%20Bemanningsbeh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s01.sll.se/prod/karolinska/lis/verksamhetshandbok/CentralaStaber.nsf/vyHandBok/3F7F6D3A17EFDBE7C1257C6D0046859D/$File/JVANARJBYJ.xlsx?OpenEleme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räkningstabell"/>
      <sheetName val="Riktlinjer för bemanningsbehov"/>
      <sheetName val="Bemanningsbehov "/>
      <sheetName val="Listor"/>
      <sheetName val="Sommar-Bemanningsbehov"/>
      <sheetName val="Beräkningar frånvaro &amp; övertid"/>
      <sheetName val="Bemanningsmål - natt"/>
      <sheetName val="Bemanningsmål - sommar"/>
      <sheetName val="Bemanningsmål - sommar natt"/>
      <sheetName val="Totalt Bemanningsmål Dag Natt"/>
      <sheetName val="Totalt Bemanningsmål"/>
      <sheetName val="Behov Dag Natt"/>
      <sheetName val="Bemanningsmål per månad"/>
      <sheetName val="Helgbemanning"/>
      <sheetName val="Helgbemanning special"/>
    </sheetNames>
    <sheetDataSet>
      <sheetData sheetId="0"/>
      <sheetData sheetId="1"/>
      <sheetData sheetId="2">
        <row r="48">
          <cell r="M48" t="str">
            <v>-</v>
          </cell>
        </row>
        <row r="51">
          <cell r="M51" t="str">
            <v>-</v>
          </cell>
        </row>
      </sheetData>
      <sheetData sheetId="3">
        <row r="5">
          <cell r="B5">
            <v>0</v>
          </cell>
          <cell r="D5">
            <v>0</v>
          </cell>
          <cell r="H5">
            <v>32.33</v>
          </cell>
        </row>
        <row r="6">
          <cell r="B6">
            <v>1.0416666666666666E-2</v>
          </cell>
          <cell r="D6">
            <v>1.0416666666666666E-2</v>
          </cell>
          <cell r="H6">
            <v>34.33</v>
          </cell>
        </row>
        <row r="7">
          <cell r="B7">
            <v>2.0833333333333301E-2</v>
          </cell>
          <cell r="D7">
            <v>2.0833333333333301E-2</v>
          </cell>
          <cell r="H7">
            <v>36.25</v>
          </cell>
        </row>
        <row r="8">
          <cell r="B8">
            <v>3.125E-2</v>
          </cell>
          <cell r="D8">
            <v>3.125E-2</v>
          </cell>
          <cell r="H8">
            <v>36.33</v>
          </cell>
        </row>
        <row r="9">
          <cell r="B9">
            <v>4.1666666666666699E-2</v>
          </cell>
          <cell r="D9">
            <v>4.1666666666666699E-2</v>
          </cell>
          <cell r="H9">
            <v>37</v>
          </cell>
        </row>
        <row r="10">
          <cell r="B10">
            <v>5.2083333333333301E-2</v>
          </cell>
          <cell r="D10">
            <v>5.2083333333333301E-2</v>
          </cell>
          <cell r="H10">
            <v>37.5</v>
          </cell>
        </row>
        <row r="11">
          <cell r="B11">
            <v>6.25E-2</v>
          </cell>
          <cell r="D11">
            <v>6.25E-2</v>
          </cell>
          <cell r="H11">
            <v>38.25</v>
          </cell>
        </row>
        <row r="12">
          <cell r="B12">
            <v>7.2916666666666699E-2</v>
          </cell>
          <cell r="D12">
            <v>7.2916666666666699E-2</v>
          </cell>
          <cell r="H12">
            <v>39.5</v>
          </cell>
        </row>
        <row r="13">
          <cell r="B13">
            <v>8.3333333333333301E-2</v>
          </cell>
          <cell r="D13">
            <v>8.3333333333333301E-2</v>
          </cell>
          <cell r="H13">
            <v>40</v>
          </cell>
        </row>
        <row r="14">
          <cell r="B14">
            <v>9.375E-2</v>
          </cell>
          <cell r="H14" t="e">
            <v>#REF!</v>
          </cell>
        </row>
        <row r="15">
          <cell r="B15">
            <v>0.104166666666667</v>
          </cell>
          <cell r="H15" t="e">
            <v>#REF!</v>
          </cell>
        </row>
        <row r="16">
          <cell r="B16">
            <v>0.114583333333333</v>
          </cell>
          <cell r="H16" t="e">
            <v>#REF!</v>
          </cell>
        </row>
        <row r="17">
          <cell r="B17">
            <v>0.125</v>
          </cell>
          <cell r="H17" t="e">
            <v>#REF!</v>
          </cell>
        </row>
        <row r="18">
          <cell r="B18">
            <v>0.13541666666666699</v>
          </cell>
        </row>
        <row r="19">
          <cell r="B19">
            <v>0.14583333333333301</v>
          </cell>
        </row>
        <row r="20">
          <cell r="B20">
            <v>0.15625</v>
          </cell>
        </row>
        <row r="21">
          <cell r="B21">
            <v>0.16666666666666699</v>
          </cell>
        </row>
        <row r="22">
          <cell r="B22">
            <v>0.17708333333333301</v>
          </cell>
        </row>
        <row r="23">
          <cell r="B23">
            <v>0.1875</v>
          </cell>
        </row>
        <row r="24">
          <cell r="B24">
            <v>0.19791666666666699</v>
          </cell>
        </row>
        <row r="25">
          <cell r="B25">
            <v>0.20833333333333301</v>
          </cell>
        </row>
        <row r="26">
          <cell r="B26">
            <v>0.21875</v>
          </cell>
        </row>
        <row r="27">
          <cell r="B27">
            <v>0.22916666666666699</v>
          </cell>
        </row>
        <row r="28">
          <cell r="B28">
            <v>0.23958333333333301</v>
          </cell>
        </row>
        <row r="29">
          <cell r="B29">
            <v>0.25</v>
          </cell>
        </row>
        <row r="30">
          <cell r="B30">
            <v>0.26041666666666702</v>
          </cell>
        </row>
        <row r="31">
          <cell r="B31">
            <v>0.27083333333333298</v>
          </cell>
        </row>
        <row r="32">
          <cell r="B32">
            <v>0.28125</v>
          </cell>
        </row>
        <row r="33">
          <cell r="B33">
            <v>0.29166666666666702</v>
          </cell>
        </row>
        <row r="34">
          <cell r="B34">
            <v>0.30208333333333298</v>
          </cell>
        </row>
        <row r="35">
          <cell r="B35">
            <v>0.3125</v>
          </cell>
        </row>
        <row r="36">
          <cell r="B36">
            <v>0.32291666666666702</v>
          </cell>
        </row>
        <row r="37">
          <cell r="B37">
            <v>0.33333333333333298</v>
          </cell>
        </row>
        <row r="38">
          <cell r="B38">
            <v>0.34375</v>
          </cell>
        </row>
        <row r="39">
          <cell r="B39">
            <v>0.35416666666666702</v>
          </cell>
        </row>
        <row r="40">
          <cell r="B40">
            <v>0.36458333333333298</v>
          </cell>
        </row>
        <row r="41">
          <cell r="B41">
            <v>0.375</v>
          </cell>
        </row>
        <row r="42">
          <cell r="B42">
            <v>0.38541666666666702</v>
          </cell>
        </row>
        <row r="43">
          <cell r="B43">
            <v>0.39583333333333298</v>
          </cell>
        </row>
        <row r="44">
          <cell r="B44">
            <v>0.40625</v>
          </cell>
        </row>
        <row r="45">
          <cell r="B45">
            <v>0.41666666666666702</v>
          </cell>
        </row>
        <row r="46">
          <cell r="B46">
            <v>0.42708333333333298</v>
          </cell>
        </row>
        <row r="47">
          <cell r="B47">
            <v>0.4375</v>
          </cell>
        </row>
        <row r="48">
          <cell r="B48">
            <v>0.44791666666666702</v>
          </cell>
        </row>
        <row r="49">
          <cell r="B49">
            <v>0.45833333333333298</v>
          </cell>
        </row>
        <row r="50">
          <cell r="B50">
            <v>0.46875</v>
          </cell>
        </row>
        <row r="51">
          <cell r="B51">
            <v>0.47916666666666702</v>
          </cell>
        </row>
        <row r="52">
          <cell r="B52">
            <v>0.48958333333333298</v>
          </cell>
        </row>
        <row r="53">
          <cell r="B53">
            <v>0.5</v>
          </cell>
        </row>
        <row r="54">
          <cell r="B54">
            <v>0.51041666666666696</v>
          </cell>
        </row>
        <row r="55">
          <cell r="B55">
            <v>0.52083333333333304</v>
          </cell>
        </row>
        <row r="56">
          <cell r="B56">
            <v>0.53125</v>
          </cell>
        </row>
        <row r="57">
          <cell r="B57">
            <v>0.54166666666666696</v>
          </cell>
        </row>
        <row r="58">
          <cell r="B58">
            <v>0.55208333333333304</v>
          </cell>
        </row>
        <row r="59">
          <cell r="B59">
            <v>0.5625</v>
          </cell>
        </row>
        <row r="60">
          <cell r="B60">
            <v>0.57291666666666696</v>
          </cell>
        </row>
        <row r="61">
          <cell r="B61">
            <v>0.58333333333333304</v>
          </cell>
        </row>
        <row r="62">
          <cell r="B62">
            <v>0.59375</v>
          </cell>
        </row>
        <row r="63">
          <cell r="B63">
            <v>0.60416666666666696</v>
          </cell>
        </row>
        <row r="64">
          <cell r="B64">
            <v>0.61458333333333304</v>
          </cell>
        </row>
        <row r="65">
          <cell r="B65">
            <v>0.625</v>
          </cell>
        </row>
        <row r="66">
          <cell r="B66">
            <v>0.63541666666666696</v>
          </cell>
        </row>
        <row r="67">
          <cell r="B67">
            <v>0.64583333333333304</v>
          </cell>
        </row>
        <row r="68">
          <cell r="B68">
            <v>0.65625</v>
          </cell>
        </row>
        <row r="69">
          <cell r="B69">
            <v>0.66666666666666696</v>
          </cell>
        </row>
        <row r="70">
          <cell r="B70">
            <v>0.67708333333333304</v>
          </cell>
        </row>
        <row r="71">
          <cell r="B71">
            <v>0.6875</v>
          </cell>
        </row>
        <row r="72">
          <cell r="B72">
            <v>0.69791666666666696</v>
          </cell>
        </row>
        <row r="73">
          <cell r="B73">
            <v>0.70833333333333304</v>
          </cell>
        </row>
        <row r="74">
          <cell r="B74">
            <v>0.71875</v>
          </cell>
        </row>
        <row r="75">
          <cell r="B75">
            <v>0.72916666666666696</v>
          </cell>
        </row>
        <row r="76">
          <cell r="B76">
            <v>0.73958333333333304</v>
          </cell>
        </row>
        <row r="77">
          <cell r="B77">
            <v>0.75</v>
          </cell>
        </row>
        <row r="78">
          <cell r="B78">
            <v>0.76041666666666696</v>
          </cell>
        </row>
        <row r="79">
          <cell r="B79">
            <v>0.77083333333333304</v>
          </cell>
        </row>
        <row r="80">
          <cell r="B80">
            <v>0.78125</v>
          </cell>
        </row>
        <row r="81">
          <cell r="B81">
            <v>0.79166666666666696</v>
          </cell>
        </row>
        <row r="82">
          <cell r="B82">
            <v>0.80208333333333304</v>
          </cell>
        </row>
        <row r="83">
          <cell r="B83">
            <v>0.8125</v>
          </cell>
        </row>
        <row r="84">
          <cell r="B84">
            <v>0.82291666666666696</v>
          </cell>
        </row>
        <row r="85">
          <cell r="B85">
            <v>0.83333333333333304</v>
          </cell>
        </row>
        <row r="86">
          <cell r="B86">
            <v>0.84375</v>
          </cell>
        </row>
        <row r="87">
          <cell r="B87">
            <v>0.85416666666666696</v>
          </cell>
        </row>
        <row r="88">
          <cell r="B88">
            <v>0.86458333333333304</v>
          </cell>
        </row>
        <row r="89">
          <cell r="B89">
            <v>0.875</v>
          </cell>
        </row>
        <row r="90">
          <cell r="B90">
            <v>0.88541666666666696</v>
          </cell>
        </row>
        <row r="91">
          <cell r="B91">
            <v>0.89583333333333304</v>
          </cell>
        </row>
        <row r="92">
          <cell r="B92">
            <v>0.90625</v>
          </cell>
        </row>
        <row r="93">
          <cell r="B93">
            <v>0.91666666666666696</v>
          </cell>
        </row>
        <row r="94">
          <cell r="B94">
            <v>0.92708333333333304</v>
          </cell>
        </row>
        <row r="95">
          <cell r="B95">
            <v>0.9375</v>
          </cell>
        </row>
        <row r="96">
          <cell r="B96">
            <v>0.94791666666666696</v>
          </cell>
        </row>
        <row r="97">
          <cell r="B97">
            <v>0.95833333333333304</v>
          </cell>
        </row>
        <row r="98">
          <cell r="B98">
            <v>0.96875</v>
          </cell>
        </row>
        <row r="99">
          <cell r="B99">
            <v>0.97916666666666696</v>
          </cell>
        </row>
        <row r="100">
          <cell r="B100">
            <v>0.98958333333333304</v>
          </cell>
        </row>
      </sheetData>
      <sheetData sheetId="4">
        <row r="48">
          <cell r="M48" t="str">
            <v>-</v>
          </cell>
        </row>
        <row r="51">
          <cell r="M51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ANARJBYJ"/>
    </sheetNames>
    <definedNames>
      <definedName name="Sdag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1" Type="http://schemas.openxmlformats.org/officeDocument/2006/relationships/hyperlink" Target="http://k1019.karolinska.se/cognos8/cgi-bin/cognos.cgi?b_action=xts.run&amp;m=portal/cc.xts&amp;m_folder=iB4DB1A24EF6A4205832F4873F6333E9B&amp;m_folder2=m-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1" Type="http://schemas.openxmlformats.org/officeDocument/2006/relationships/hyperlink" Target="http://k1019.karolinska.se/cognos8/cgi-bin/cognos.cgi?b_action=xts.run&amp;m=portal/cc.xts&amp;m_folder=iB4DB1A24EF6A4205832F4873F6333E9B&amp;m_folder2=m-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1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1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1" Type="http://schemas.openxmlformats.org/officeDocument/2006/relationships/hyperlink" Target="http://k1019.karolinska.se/cognos8/cgi-bin/cognos.cgi?b_action=xts.run&amp;m=portal/cc.xts&amp;m_folder=iB4DB1A24EF6A4205832F4873F6333E9B&amp;m_folder2=m-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F24"/>
  <sheetViews>
    <sheetView workbookViewId="0">
      <selection activeCell="C4" sqref="C4:F24"/>
    </sheetView>
  </sheetViews>
  <sheetFormatPr defaultRowHeight="12.75" x14ac:dyDescent="0.2"/>
  <cols>
    <col min="1" max="1" width="8.28515625" customWidth="1"/>
    <col min="2" max="2" width="12.7109375" hidden="1" customWidth="1"/>
    <col min="3" max="3" width="12.85546875" customWidth="1"/>
    <col min="4" max="4" width="14.28515625" bestFit="1" customWidth="1"/>
    <col min="5" max="5" width="14.28515625" customWidth="1"/>
  </cols>
  <sheetData>
    <row r="4" spans="2:6" ht="15.75" x14ac:dyDescent="0.25">
      <c r="B4" s="10"/>
      <c r="C4" s="31" t="s">
        <v>36</v>
      </c>
      <c r="D4" s="31" t="s">
        <v>38</v>
      </c>
      <c r="E4" s="31" t="s">
        <v>37</v>
      </c>
      <c r="F4" s="31" t="s">
        <v>35</v>
      </c>
    </row>
    <row r="5" spans="2:6" ht="15.75" x14ac:dyDescent="0.25">
      <c r="C5" s="32">
        <v>32.33</v>
      </c>
      <c r="D5" s="33">
        <v>37</v>
      </c>
      <c r="E5" s="33">
        <f>(C5/D5)*C5</f>
        <v>28.249429729729727</v>
      </c>
      <c r="F5" s="32">
        <v>0.87</v>
      </c>
    </row>
    <row r="6" spans="2:6" ht="15.75" x14ac:dyDescent="0.25">
      <c r="C6" s="33">
        <v>34.33</v>
      </c>
      <c r="D6" s="33">
        <v>37</v>
      </c>
      <c r="E6" s="33">
        <f t="shared" ref="E6:E24" si="0">(C6/D6)*C6</f>
        <v>31.852672972972972</v>
      </c>
      <c r="F6" s="32">
        <v>0.93</v>
      </c>
    </row>
    <row r="7" spans="2:6" ht="15.75" x14ac:dyDescent="0.25">
      <c r="C7" s="33">
        <v>36.33</v>
      </c>
      <c r="D7" s="33">
        <v>37</v>
      </c>
      <c r="E7" s="33">
        <f t="shared" si="0"/>
        <v>35.672132432432427</v>
      </c>
      <c r="F7" s="32">
        <v>0.98</v>
      </c>
    </row>
    <row r="8" spans="2:6" ht="15.75" x14ac:dyDescent="0.25">
      <c r="C8" s="33">
        <v>37</v>
      </c>
      <c r="D8" s="33">
        <v>37</v>
      </c>
      <c r="E8" s="33">
        <f t="shared" si="0"/>
        <v>37</v>
      </c>
      <c r="F8" s="33">
        <v>1</v>
      </c>
    </row>
    <row r="9" spans="2:6" ht="15.75" x14ac:dyDescent="0.25">
      <c r="C9" s="33">
        <v>38.25</v>
      </c>
      <c r="D9" s="33">
        <v>37</v>
      </c>
      <c r="E9" s="33">
        <f t="shared" si="0"/>
        <v>39.542229729729726</v>
      </c>
      <c r="F9" s="32">
        <v>1.03</v>
      </c>
    </row>
    <row r="10" spans="2:6" ht="15.75" x14ac:dyDescent="0.25">
      <c r="C10" s="33">
        <v>39.75</v>
      </c>
      <c r="D10" s="33">
        <v>37</v>
      </c>
      <c r="E10" s="33">
        <f t="shared" si="0"/>
        <v>42.704391891891895</v>
      </c>
      <c r="F10" s="32">
        <v>1.07</v>
      </c>
    </row>
    <row r="11" spans="2:6" ht="15.75" x14ac:dyDescent="0.25">
      <c r="C11" s="33">
        <v>40</v>
      </c>
      <c r="D11" s="33">
        <v>37</v>
      </c>
      <c r="E11" s="33">
        <f t="shared" si="0"/>
        <v>43.243243243243242</v>
      </c>
      <c r="F11" s="32">
        <v>1.08</v>
      </c>
    </row>
    <row r="12" spans="2:6" ht="15.75" x14ac:dyDescent="0.25">
      <c r="C12" s="32">
        <v>32.33</v>
      </c>
      <c r="D12" s="32">
        <v>38.25</v>
      </c>
      <c r="E12" s="33">
        <f t="shared" si="0"/>
        <v>27.326245751633984</v>
      </c>
      <c r="F12" s="32">
        <v>0.85</v>
      </c>
    </row>
    <row r="13" spans="2:6" ht="15.75" x14ac:dyDescent="0.25">
      <c r="C13" s="33">
        <v>34.33</v>
      </c>
      <c r="D13" s="32">
        <v>38.25</v>
      </c>
      <c r="E13" s="33">
        <f t="shared" si="0"/>
        <v>30.811735947712418</v>
      </c>
      <c r="F13" s="32">
        <v>0.89</v>
      </c>
    </row>
    <row r="14" spans="2:6" ht="15.75" x14ac:dyDescent="0.25">
      <c r="C14" s="33">
        <v>36.33</v>
      </c>
      <c r="D14" s="32">
        <v>38.25</v>
      </c>
      <c r="E14" s="33">
        <f t="shared" si="0"/>
        <v>34.506376470588229</v>
      </c>
      <c r="F14" s="32">
        <v>0.94</v>
      </c>
    </row>
    <row r="15" spans="2:6" ht="15.75" x14ac:dyDescent="0.25">
      <c r="C15" s="33">
        <v>37</v>
      </c>
      <c r="D15" s="32">
        <v>38.25</v>
      </c>
      <c r="E15" s="33">
        <f t="shared" si="0"/>
        <v>35.790849673202615</v>
      </c>
      <c r="F15" s="32">
        <v>0.96</v>
      </c>
    </row>
    <row r="16" spans="2:6" ht="15.75" x14ac:dyDescent="0.25">
      <c r="C16" s="33">
        <v>38.25</v>
      </c>
      <c r="D16" s="32">
        <v>38.25</v>
      </c>
      <c r="E16" s="33">
        <f t="shared" si="0"/>
        <v>38.25</v>
      </c>
      <c r="F16" s="33">
        <v>1</v>
      </c>
    </row>
    <row r="17" spans="3:6" ht="15.75" x14ac:dyDescent="0.25">
      <c r="C17" s="33">
        <v>39.75</v>
      </c>
      <c r="D17" s="32">
        <v>38.25</v>
      </c>
      <c r="E17" s="33">
        <f t="shared" si="0"/>
        <v>41.308823529411768</v>
      </c>
      <c r="F17" s="32">
        <v>1.03</v>
      </c>
    </row>
    <row r="18" spans="3:6" ht="15.75" x14ac:dyDescent="0.25">
      <c r="C18" s="33">
        <v>40</v>
      </c>
      <c r="D18" s="32">
        <v>38.25</v>
      </c>
      <c r="E18" s="33">
        <f t="shared" si="0"/>
        <v>41.830065359477125</v>
      </c>
      <c r="F18" s="32">
        <v>1.05</v>
      </c>
    </row>
    <row r="19" spans="3:6" ht="15.75" x14ac:dyDescent="0.25">
      <c r="C19" s="33">
        <v>39.5</v>
      </c>
      <c r="D19" s="33">
        <v>39.5</v>
      </c>
      <c r="E19" s="33">
        <f t="shared" si="0"/>
        <v>39.5</v>
      </c>
      <c r="F19" s="33">
        <v>1</v>
      </c>
    </row>
    <row r="20" spans="3:6" ht="15.75" x14ac:dyDescent="0.25">
      <c r="C20" s="33">
        <v>40</v>
      </c>
      <c r="D20" s="33">
        <v>39.5</v>
      </c>
      <c r="E20" s="33">
        <f t="shared" si="0"/>
        <v>40.506329113924053</v>
      </c>
      <c r="F20" s="32">
        <v>1.01</v>
      </c>
    </row>
    <row r="21" spans="3:6" ht="15.75" x14ac:dyDescent="0.25">
      <c r="C21" s="33">
        <v>37</v>
      </c>
      <c r="D21" s="33">
        <v>40</v>
      </c>
      <c r="E21" s="33">
        <f t="shared" si="0"/>
        <v>34.225000000000001</v>
      </c>
      <c r="F21" s="33">
        <v>0.93</v>
      </c>
    </row>
    <row r="22" spans="3:6" ht="15.75" x14ac:dyDescent="0.25">
      <c r="C22" s="33">
        <v>38.25</v>
      </c>
      <c r="D22" s="33">
        <v>40</v>
      </c>
      <c r="E22" s="33">
        <f t="shared" si="0"/>
        <v>36.576562500000001</v>
      </c>
      <c r="F22" s="33">
        <v>0.96</v>
      </c>
    </row>
    <row r="23" spans="3:6" ht="15.75" x14ac:dyDescent="0.25">
      <c r="C23" s="33">
        <v>39.75</v>
      </c>
      <c r="D23" s="33">
        <v>40</v>
      </c>
      <c r="E23" s="33">
        <f t="shared" si="0"/>
        <v>39.501562499999999</v>
      </c>
      <c r="F23" s="32">
        <v>0.99</v>
      </c>
    </row>
    <row r="24" spans="3:6" ht="15.75" x14ac:dyDescent="0.25">
      <c r="C24" s="33">
        <v>40</v>
      </c>
      <c r="D24" s="33">
        <v>40</v>
      </c>
      <c r="E24" s="33">
        <f t="shared" si="0"/>
        <v>40</v>
      </c>
      <c r="F24" s="33">
        <v>1</v>
      </c>
    </row>
  </sheetData>
  <sheetProtection password="CF27" sheet="1" objects="1" scenarios="1" autoFilter="0" pivotTables="0"/>
  <customSheetViews>
    <customSheetView guid="{5200DD48-A486-4684-B87B-E71F58E90AAA}" hiddenColumns="1" state="hidden">
      <selection activeCell="C4" sqref="C4:F24"/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69"/>
  <sheetViews>
    <sheetView zoomScale="75" zoomScaleNormal="75" workbookViewId="0">
      <selection activeCell="E37" sqref="E37"/>
    </sheetView>
  </sheetViews>
  <sheetFormatPr defaultRowHeight="12.75" x14ac:dyDescent="0.2"/>
  <cols>
    <col min="2" max="2" width="27.42578125" customWidth="1"/>
    <col min="3" max="5" width="9.140625" customWidth="1"/>
    <col min="9" max="9" width="2.7109375" customWidth="1"/>
    <col min="10" max="10" width="63.85546875" customWidth="1"/>
  </cols>
  <sheetData>
    <row r="1" spans="1:135" x14ac:dyDescent="0.2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135" s="68" customFormat="1" ht="18" x14ac:dyDescent="0.25">
      <c r="A2" s="43" t="str">
        <f>"Beräknat  behov  - "&amp;'Bemanningsbehov '!Yrke&amp;", "&amp;'Bemanningsbehov '!Vårdavdelning</f>
        <v xml:space="preserve">Beräknat  behov  - , </v>
      </c>
      <c r="B2" s="42"/>
      <c r="C2" s="42"/>
      <c r="D2" s="42"/>
      <c r="E2" s="42"/>
      <c r="F2" s="42"/>
      <c r="G2" s="127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75"/>
      <c r="X2" s="62"/>
      <c r="Y2" s="62"/>
      <c r="Z2" s="62"/>
      <c r="AA2" s="62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</row>
    <row r="3" spans="1:13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13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135" ht="15.75" x14ac:dyDescent="0.25">
      <c r="A5" s="156" t="s">
        <v>132</v>
      </c>
      <c r="B5" s="156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135" x14ac:dyDescent="0.2">
      <c r="A6" s="125"/>
      <c r="B6" s="126" t="s">
        <v>107</v>
      </c>
      <c r="C6" s="125"/>
      <c r="D6" s="125"/>
      <c r="E6" s="136" t="str">
        <f>Dag</f>
        <v>-</v>
      </c>
      <c r="F6" s="126" t="s">
        <v>109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135" x14ac:dyDescent="0.2">
      <c r="A7" s="125"/>
      <c r="B7" s="172" t="s">
        <v>141</v>
      </c>
      <c r="C7" s="172"/>
      <c r="D7" s="172"/>
      <c r="E7" s="173">
        <f>'Beräkningar frånvaro &amp; övertid'!I67</f>
        <v>0</v>
      </c>
      <c r="F7" s="172" t="s">
        <v>109</v>
      </c>
      <c r="G7" s="172"/>
      <c r="H7" s="172"/>
      <c r="I7" s="125"/>
      <c r="J7" s="132" t="s">
        <v>143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135" x14ac:dyDescent="0.2">
      <c r="A8" s="125"/>
      <c r="B8" s="125" t="s">
        <v>185</v>
      </c>
      <c r="C8" s="171">
        <f>'Beräkningar frånvaro &amp; övertid'!I67</f>
        <v>0</v>
      </c>
      <c r="D8" s="170" t="s">
        <v>186</v>
      </c>
      <c r="E8" s="137">
        <v>3</v>
      </c>
      <c r="F8" s="125" t="s">
        <v>111</v>
      </c>
      <c r="G8" s="125"/>
      <c r="H8" s="125"/>
      <c r="I8" s="125"/>
      <c r="J8" s="129"/>
      <c r="K8" s="128"/>
      <c r="L8" s="128"/>
      <c r="M8" s="128"/>
      <c r="N8" s="128"/>
      <c r="O8" s="128"/>
      <c r="P8" s="128"/>
      <c r="Q8" s="125"/>
      <c r="R8" s="125"/>
      <c r="S8" s="125"/>
      <c r="T8" s="125"/>
    </row>
    <row r="9" spans="1:135" x14ac:dyDescent="0.2">
      <c r="A9" s="125"/>
      <c r="B9" s="132"/>
      <c r="C9" s="125"/>
      <c r="D9" s="125"/>
      <c r="E9" s="136"/>
      <c r="F9" s="126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135" ht="12" customHeight="1" x14ac:dyDescent="0.2">
      <c r="A10" s="125"/>
      <c r="B10" s="125" t="s">
        <v>170</v>
      </c>
      <c r="C10" s="125"/>
      <c r="D10" s="125"/>
      <c r="E10" s="169">
        <f>'Beräkningar frånvaro &amp; övertid'!I69</f>
        <v>0</v>
      </c>
      <c r="F10" s="126" t="s">
        <v>109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135" x14ac:dyDescent="0.2">
      <c r="A11" s="125"/>
      <c r="B11" s="125" t="s">
        <v>171</v>
      </c>
      <c r="C11" s="125"/>
      <c r="D11" s="125"/>
      <c r="E11" s="137"/>
      <c r="F11" s="126" t="s">
        <v>109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135" x14ac:dyDescent="0.2">
      <c r="A12" s="125"/>
      <c r="B12" s="125" t="s">
        <v>172</v>
      </c>
      <c r="C12" s="125"/>
      <c r="D12" s="125"/>
      <c r="E12" s="137"/>
      <c r="F12" s="126" t="s">
        <v>109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135" x14ac:dyDescent="0.2">
      <c r="A13" s="125"/>
      <c r="B13" s="125"/>
      <c r="C13" s="125"/>
      <c r="D13" s="125"/>
      <c r="E13" s="136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135" s="158" customFormat="1" ht="15.75" x14ac:dyDescent="0.25">
      <c r="A14" s="166"/>
      <c r="B14" s="167" t="s">
        <v>113</v>
      </c>
      <c r="C14" s="167"/>
      <c r="D14" s="167"/>
      <c r="E14" s="168" t="e">
        <f>E6+E8+E10+E11+E12</f>
        <v>#VALUE!</v>
      </c>
      <c r="F14" s="166"/>
      <c r="G14" s="166"/>
      <c r="H14" s="166"/>
      <c r="I14" s="166"/>
      <c r="J14" s="166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135" x14ac:dyDescent="0.2">
      <c r="A15" s="125"/>
      <c r="B15" s="132"/>
      <c r="C15" s="125"/>
      <c r="D15" s="125"/>
      <c r="E15" s="136"/>
      <c r="F15" s="126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135" x14ac:dyDescent="0.2">
      <c r="A16" s="125"/>
      <c r="B16" s="126" t="s">
        <v>108</v>
      </c>
      <c r="C16" s="125"/>
      <c r="D16" s="125"/>
      <c r="E16" s="136" t="str">
        <f>Natt</f>
        <v>-</v>
      </c>
      <c r="F16" s="126" t="s">
        <v>109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x14ac:dyDescent="0.2">
      <c r="A17" s="125"/>
      <c r="B17" s="172" t="s">
        <v>141</v>
      </c>
      <c r="C17" s="172"/>
      <c r="D17" s="172"/>
      <c r="E17" s="173" t="e">
        <f>'Bemanningsmål - natt'!I88</f>
        <v>#DIV/0!</v>
      </c>
      <c r="F17" s="172" t="s">
        <v>109</v>
      </c>
      <c r="G17" s="172"/>
      <c r="H17" s="172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x14ac:dyDescent="0.2">
      <c r="A18" s="125"/>
      <c r="B18" s="132" t="s">
        <v>187</v>
      </c>
      <c r="C18" s="171" t="e">
        <f>'Bemanningsmål - natt'!I88</f>
        <v>#DIV/0!</v>
      </c>
      <c r="D18" s="170" t="s">
        <v>186</v>
      </c>
      <c r="E18" s="137">
        <v>0.5</v>
      </c>
      <c r="F18" s="126" t="s">
        <v>112</v>
      </c>
      <c r="G18" s="125"/>
      <c r="H18" s="125"/>
      <c r="I18" s="125"/>
      <c r="J18" s="129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x14ac:dyDescent="0.2">
      <c r="A19" s="125"/>
      <c r="B19" s="132"/>
      <c r="C19" s="125"/>
      <c r="D19" s="125"/>
      <c r="E19" s="136"/>
      <c r="F19" s="126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x14ac:dyDescent="0.2">
      <c r="A20" s="125"/>
      <c r="B20" s="125" t="s">
        <v>173</v>
      </c>
      <c r="C20" s="125"/>
      <c r="D20" s="125"/>
      <c r="E20" s="136" t="e">
        <f>'Bemanningsmål - natt'!I90</f>
        <v>#DIV/0!</v>
      </c>
      <c r="F20" s="126" t="s">
        <v>109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x14ac:dyDescent="0.2">
      <c r="A21" s="125"/>
      <c r="B21" s="125" t="s">
        <v>174</v>
      </c>
      <c r="C21" s="125"/>
      <c r="D21" s="125"/>
      <c r="E21" s="137"/>
      <c r="F21" s="126" t="s">
        <v>109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x14ac:dyDescent="0.2">
      <c r="A22" s="125"/>
      <c r="B22" s="125" t="s">
        <v>175</v>
      </c>
      <c r="C22" s="125"/>
      <c r="D22" s="125"/>
      <c r="E22" s="137"/>
      <c r="F22" s="126" t="s">
        <v>109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0" x14ac:dyDescent="0.2">
      <c r="A23" s="125"/>
      <c r="B23" s="125"/>
      <c r="C23" s="125"/>
      <c r="D23" s="125"/>
      <c r="E23" s="136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s="158" customFormat="1" ht="15.75" x14ac:dyDescent="0.25">
      <c r="A24" s="155"/>
      <c r="B24" s="156" t="s">
        <v>114</v>
      </c>
      <c r="C24" s="156"/>
      <c r="D24" s="156"/>
      <c r="E24" s="157" t="e">
        <f>E16+E18+E20+E21+E22</f>
        <v>#VALUE!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</row>
    <row r="25" spans="1:20" x14ac:dyDescent="0.2">
      <c r="A25" s="133"/>
      <c r="B25" s="133"/>
      <c r="C25" s="133"/>
      <c r="D25" s="133"/>
      <c r="E25" s="138"/>
      <c r="F25" s="133"/>
      <c r="G25" s="133"/>
      <c r="H25" s="133"/>
      <c r="I25" s="133"/>
      <c r="J25" s="133"/>
      <c r="K25" s="133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x14ac:dyDescent="0.2">
      <c r="A26" s="134"/>
      <c r="B26" s="134"/>
      <c r="C26" s="134"/>
      <c r="D26" s="134"/>
      <c r="E26" s="139"/>
      <c r="F26" s="134"/>
      <c r="G26" s="134"/>
      <c r="H26" s="134"/>
      <c r="I26" s="134"/>
      <c r="J26" s="134"/>
      <c r="K26" s="134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0" x14ac:dyDescent="0.2">
      <c r="A27" s="125"/>
      <c r="B27" s="126"/>
      <c r="C27" s="125"/>
      <c r="D27" s="125"/>
      <c r="E27" s="136"/>
      <c r="F27" s="126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ht="15.75" x14ac:dyDescent="0.25">
      <c r="A28" s="156" t="s">
        <v>133</v>
      </c>
      <c r="B28" s="125"/>
      <c r="C28" s="125"/>
      <c r="D28" s="125"/>
      <c r="E28" s="136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x14ac:dyDescent="0.2">
      <c r="A29" s="125"/>
      <c r="B29" s="132" t="s">
        <v>130</v>
      </c>
      <c r="C29" s="125"/>
      <c r="D29" s="125"/>
      <c r="E29" s="136" t="e">
        <f>[2]!Sdag</f>
        <v>#NAME?</v>
      </c>
      <c r="F29" s="126" t="s">
        <v>109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0" x14ac:dyDescent="0.2">
      <c r="A30" s="125"/>
      <c r="B30" s="172" t="s">
        <v>176</v>
      </c>
      <c r="C30" s="172"/>
      <c r="D30" s="172"/>
      <c r="E30" s="173">
        <f>'Bemanningsmål - sommar'!I88</f>
        <v>0</v>
      </c>
      <c r="F30" s="172" t="s">
        <v>109</v>
      </c>
      <c r="G30" s="172"/>
      <c r="H30" s="172"/>
      <c r="I30" s="125"/>
      <c r="J30" s="132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0" x14ac:dyDescent="0.2">
      <c r="A31" s="125"/>
      <c r="B31" s="125" t="s">
        <v>142</v>
      </c>
      <c r="C31" s="171">
        <f>'Bemanningsmål - sommar'!I88</f>
        <v>0</v>
      </c>
      <c r="D31" s="170" t="s">
        <v>186</v>
      </c>
      <c r="E31" s="137">
        <v>1</v>
      </c>
      <c r="F31" s="125" t="s">
        <v>111</v>
      </c>
      <c r="G31" s="125"/>
      <c r="H31" s="125"/>
      <c r="I31" s="125"/>
      <c r="J31" s="129"/>
      <c r="K31" s="128"/>
      <c r="L31" s="128"/>
      <c r="M31" s="128"/>
      <c r="N31" s="128"/>
      <c r="O31" s="128"/>
      <c r="P31" s="128"/>
      <c r="Q31" s="125"/>
      <c r="R31" s="125"/>
      <c r="S31" s="125"/>
      <c r="T31" s="125"/>
    </row>
    <row r="32" spans="1:20" ht="12" customHeight="1" x14ac:dyDescent="0.2">
      <c r="A32" s="125"/>
      <c r="B32" s="132"/>
      <c r="C32" s="125"/>
      <c r="D32" s="125"/>
      <c r="E32" s="136"/>
      <c r="F32" s="126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1:20" ht="12" customHeight="1" x14ac:dyDescent="0.2">
      <c r="A33" s="125"/>
      <c r="B33" s="132" t="s">
        <v>177</v>
      </c>
      <c r="C33" s="125"/>
      <c r="D33" s="125"/>
      <c r="E33" s="136">
        <f>'Bemanningsmål - sommar'!I90</f>
        <v>0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x14ac:dyDescent="0.2">
      <c r="A34" s="125"/>
      <c r="B34" s="132" t="s">
        <v>178</v>
      </c>
      <c r="C34" s="125"/>
      <c r="D34" s="125"/>
      <c r="E34" s="137"/>
      <c r="F34" s="126" t="s">
        <v>109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1:20" x14ac:dyDescent="0.2">
      <c r="A35" s="125"/>
      <c r="B35" s="132" t="s">
        <v>179</v>
      </c>
      <c r="C35" s="125"/>
      <c r="D35" s="125"/>
      <c r="E35" s="137"/>
      <c r="F35" s="126" t="s">
        <v>109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x14ac:dyDescent="0.2">
      <c r="A36" s="125"/>
      <c r="B36" s="125"/>
      <c r="C36" s="125"/>
      <c r="D36" s="125"/>
      <c r="E36" s="136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s="158" customFormat="1" ht="15.75" x14ac:dyDescent="0.25">
      <c r="A37" s="155"/>
      <c r="B37" s="156" t="s">
        <v>131</v>
      </c>
      <c r="C37" s="156"/>
      <c r="D37" s="156"/>
      <c r="E37" s="157" t="e">
        <f>E29+E31+E33+E34+E35</f>
        <v>#NAME?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x14ac:dyDescent="0.2">
      <c r="A38" s="125"/>
      <c r="B38" s="125"/>
      <c r="C38" s="125"/>
      <c r="D38" s="125"/>
      <c r="E38" s="136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x14ac:dyDescent="0.2">
      <c r="A39" s="125"/>
      <c r="B39" s="125"/>
      <c r="C39" s="125"/>
      <c r="D39" s="125"/>
      <c r="E39" s="136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x14ac:dyDescent="0.2">
      <c r="A40" s="125"/>
      <c r="B40" s="132" t="s">
        <v>134</v>
      </c>
      <c r="C40" s="125"/>
      <c r="D40" s="125"/>
      <c r="E40" s="136" t="str">
        <f>SNatt</f>
        <v>-</v>
      </c>
      <c r="F40" s="126" t="s">
        <v>109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0" x14ac:dyDescent="0.2">
      <c r="B41" s="132" t="s">
        <v>180</v>
      </c>
      <c r="C41" s="125"/>
      <c r="E41" s="136" t="e">
        <f>'Bemanningsmål - sommar natt'!I88</f>
        <v>#DIV/0!</v>
      </c>
      <c r="F41" s="126" t="s">
        <v>109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x14ac:dyDescent="0.2">
      <c r="A42" s="125"/>
      <c r="B42" s="125" t="s">
        <v>110</v>
      </c>
      <c r="C42" s="171" t="e">
        <f>'Bemanningsmål - sommar natt'!I88</f>
        <v>#DIV/0!</v>
      </c>
      <c r="D42" s="170" t="s">
        <v>186</v>
      </c>
      <c r="E42" s="137">
        <v>1</v>
      </c>
      <c r="F42" s="125" t="s">
        <v>112</v>
      </c>
      <c r="G42" s="125"/>
      <c r="H42" s="125"/>
      <c r="I42" s="125"/>
      <c r="J42" s="129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20" x14ac:dyDescent="0.2">
      <c r="A43" s="125"/>
      <c r="B43" s="132"/>
      <c r="C43" s="125"/>
      <c r="D43" s="125"/>
      <c r="E43" s="136"/>
      <c r="F43" s="126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1:20" x14ac:dyDescent="0.2">
      <c r="A44" s="125"/>
      <c r="B44" s="132" t="s">
        <v>181</v>
      </c>
      <c r="C44" s="125"/>
      <c r="D44" s="125"/>
      <c r="E44" s="136" t="e">
        <f>'Bemanningsmål - sommar natt'!I90</f>
        <v>#DIV/0!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x14ac:dyDescent="0.2">
      <c r="A45" s="125"/>
      <c r="B45" s="132" t="s">
        <v>182</v>
      </c>
      <c r="C45" s="125"/>
      <c r="D45" s="125"/>
      <c r="E45" s="137"/>
      <c r="F45" s="126" t="s">
        <v>109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1:20" x14ac:dyDescent="0.2">
      <c r="A46" s="125"/>
      <c r="B46" s="132" t="s">
        <v>183</v>
      </c>
      <c r="C46" s="125"/>
      <c r="D46" s="125"/>
      <c r="E46" s="137"/>
      <c r="F46" s="126" t="s">
        <v>109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1:20" x14ac:dyDescent="0.2">
      <c r="A47" s="125"/>
      <c r="B47" s="125"/>
      <c r="C47" s="125"/>
      <c r="D47" s="125"/>
      <c r="E47" s="136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1:20" s="158" customFormat="1" ht="15.75" x14ac:dyDescent="0.25">
      <c r="A48" s="155"/>
      <c r="B48" s="156" t="s">
        <v>135</v>
      </c>
      <c r="C48" s="156"/>
      <c r="D48" s="156"/>
      <c r="E48" s="157" t="e">
        <f>E40+E42+E44+E45+E46</f>
        <v>#VALUE!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</row>
    <row r="49" spans="1:20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1:20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1:20" x14ac:dyDescent="0.2">
      <c r="A51" s="133"/>
      <c r="B51" s="133"/>
      <c r="C51" s="133"/>
      <c r="D51" s="133"/>
      <c r="E51" s="138"/>
      <c r="F51" s="133"/>
      <c r="G51" s="133"/>
      <c r="H51" s="133"/>
      <c r="I51" s="133"/>
      <c r="J51" s="133"/>
      <c r="K51" s="133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20" x14ac:dyDescent="0.2">
      <c r="A53" s="132" t="s">
        <v>156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x14ac:dyDescent="0.2">
      <c r="A54" s="162" t="s">
        <v>144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">
      <c r="A55" s="132" t="s">
        <v>145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">
      <c r="A56" s="132" t="s">
        <v>146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x14ac:dyDescent="0.2">
      <c r="A57" s="132" t="s">
        <v>150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x14ac:dyDescent="0.2">
      <c r="A58" s="132" t="s">
        <v>148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0" x14ac:dyDescent="0.2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1:20" x14ac:dyDescent="0.2">
      <c r="A60" s="132" t="s">
        <v>157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1:20" x14ac:dyDescent="0.2">
      <c r="A61" s="162" t="s">
        <v>144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1:20" x14ac:dyDescent="0.2">
      <c r="A62" s="125" t="s">
        <v>147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1:20" x14ac:dyDescent="0.2">
      <c r="A63" s="132" t="s">
        <v>146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1:20" x14ac:dyDescent="0.2">
      <c r="A64" s="132" t="s">
        <v>150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x14ac:dyDescent="0.2">
      <c r="A65" s="132" t="s">
        <v>149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ht="24.75" customHeight="1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x14ac:dyDescent="0.2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</sheetData>
  <hyperlinks>
    <hyperlink ref="A54" r:id="rId1"/>
    <hyperlink ref="A61" r:id="rId2"/>
  </hyperlinks>
  <pageMargins left="0.70866141732283472" right="0.70866141732283472" top="0.74803149606299213" bottom="0.74803149606299213" header="0.31496062992125984" footer="0.31496062992125984"/>
  <pageSetup paperSize="9" scale="50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E203"/>
  <sheetViews>
    <sheetView zoomScaleNormal="100" workbookViewId="0">
      <selection activeCell="E25" sqref="E25"/>
    </sheetView>
  </sheetViews>
  <sheetFormatPr defaultRowHeight="12.75" x14ac:dyDescent="0.2"/>
  <cols>
    <col min="2" max="2" width="27.42578125" customWidth="1"/>
    <col min="3" max="5" width="9.140625" customWidth="1"/>
    <col min="9" max="9" width="2.7109375" customWidth="1"/>
    <col min="10" max="10" width="63.85546875" customWidth="1"/>
  </cols>
  <sheetData>
    <row r="1" spans="1:135" x14ac:dyDescent="0.2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135" s="68" customFormat="1" ht="18" x14ac:dyDescent="0.25">
      <c r="A2" s="43" t="str">
        <f>"Totalt bemanningsmål  - "&amp;'Bemanningsbehov '!Yrke&amp;", "&amp;'Bemanningsbehov '!Vårdavdelning</f>
        <v xml:space="preserve">Totalt bemanningsmål  - , </v>
      </c>
      <c r="B2" s="42"/>
      <c r="C2" s="42"/>
      <c r="D2" s="42"/>
      <c r="E2" s="42"/>
      <c r="F2" s="42"/>
      <c r="G2" s="127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7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</row>
    <row r="3" spans="1:13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13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</row>
    <row r="5" spans="1:135" ht="15.75" x14ac:dyDescent="0.25">
      <c r="A5" s="156" t="s">
        <v>132</v>
      </c>
      <c r="B5" s="156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135" x14ac:dyDescent="0.2">
      <c r="A6" s="125"/>
      <c r="B6" s="132" t="s">
        <v>198</v>
      </c>
      <c r="C6" s="125"/>
      <c r="D6" s="125"/>
      <c r="E6" s="136">
        <f>IF(Dag="-",0,Dag)</f>
        <v>0</v>
      </c>
      <c r="F6" s="132" t="s">
        <v>200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135" x14ac:dyDescent="0.2">
      <c r="A7" s="125"/>
      <c r="B7" s="172" t="s">
        <v>141</v>
      </c>
      <c r="C7" s="172"/>
      <c r="D7" s="172"/>
      <c r="E7" s="173">
        <f>'Beräkningar frånvaro &amp; övertid'!I67</f>
        <v>0</v>
      </c>
      <c r="F7" s="172" t="s">
        <v>109</v>
      </c>
      <c r="G7" s="172"/>
      <c r="H7" s="172"/>
      <c r="I7" s="125"/>
      <c r="J7" s="132" t="s">
        <v>203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</row>
    <row r="8" spans="1:135" x14ac:dyDescent="0.2">
      <c r="A8" s="125"/>
      <c r="B8" s="125" t="s">
        <v>185</v>
      </c>
      <c r="C8" s="171">
        <f>'Beräkningar frånvaro &amp; övertid'!I67</f>
        <v>0</v>
      </c>
      <c r="D8" s="170" t="s">
        <v>186</v>
      </c>
      <c r="E8" s="137"/>
      <c r="F8" s="132" t="s">
        <v>201</v>
      </c>
      <c r="G8" s="125"/>
      <c r="H8" s="125"/>
      <c r="I8" s="125"/>
      <c r="J8" s="129"/>
      <c r="K8" s="128"/>
      <c r="L8" s="128"/>
      <c r="M8" s="128"/>
      <c r="N8" s="128"/>
      <c r="O8" s="128"/>
      <c r="P8" s="128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</row>
    <row r="9" spans="1:135" x14ac:dyDescent="0.2">
      <c r="A9" s="125"/>
      <c r="B9" s="132"/>
      <c r="C9" s="125"/>
      <c r="D9" s="125"/>
      <c r="E9" s="136"/>
      <c r="F9" s="126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</row>
    <row r="10" spans="1:135" ht="12" customHeight="1" x14ac:dyDescent="0.2">
      <c r="A10" s="125"/>
      <c r="B10" s="125" t="s">
        <v>170</v>
      </c>
      <c r="C10" s="125"/>
      <c r="D10" s="125"/>
      <c r="E10" s="137"/>
      <c r="F10" s="132" t="s">
        <v>200</v>
      </c>
      <c r="G10" s="125"/>
      <c r="H10" s="125"/>
      <c r="I10" s="125"/>
      <c r="J10" s="132" t="s">
        <v>204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</row>
    <row r="11" spans="1:135" x14ac:dyDescent="0.2">
      <c r="A11" s="125"/>
      <c r="B11" s="125" t="s">
        <v>171</v>
      </c>
      <c r="C11" s="125"/>
      <c r="D11" s="125"/>
      <c r="E11" s="137"/>
      <c r="F11" s="132" t="s">
        <v>200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1:135" x14ac:dyDescent="0.2">
      <c r="A12" s="125"/>
      <c r="B12" s="125" t="s">
        <v>172</v>
      </c>
      <c r="C12" s="125"/>
      <c r="D12" s="125"/>
      <c r="E12" s="137"/>
      <c r="F12" s="132" t="s">
        <v>200</v>
      </c>
      <c r="G12" s="125"/>
      <c r="H12" s="125"/>
      <c r="I12" s="125"/>
      <c r="J12" s="132" t="s">
        <v>204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</row>
    <row r="13" spans="1:135" x14ac:dyDescent="0.2">
      <c r="A13" s="125"/>
      <c r="B13" s="125"/>
      <c r="C13" s="125"/>
      <c r="D13" s="125"/>
      <c r="E13" s="136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135" s="158" customFormat="1" ht="15.75" x14ac:dyDescent="0.25">
      <c r="A14" s="166"/>
      <c r="B14" s="167" t="s">
        <v>189</v>
      </c>
      <c r="C14" s="167"/>
      <c r="D14" s="167"/>
      <c r="E14" s="168">
        <f>E6+E8+E10+E11+E12</f>
        <v>0</v>
      </c>
      <c r="F14" s="166"/>
      <c r="G14" s="166"/>
      <c r="H14" s="166"/>
      <c r="I14" s="166"/>
      <c r="J14" s="166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</row>
    <row r="15" spans="1:135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1:135" x14ac:dyDescent="0.2">
      <c r="A16" s="134"/>
      <c r="B16" s="134"/>
      <c r="C16" s="134"/>
      <c r="D16" s="134"/>
      <c r="E16" s="139"/>
      <c r="F16" s="134"/>
      <c r="G16" s="134"/>
      <c r="H16" s="134"/>
      <c r="I16" s="134"/>
      <c r="J16" s="134"/>
      <c r="K16" s="13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</row>
    <row r="17" spans="1:32" x14ac:dyDescent="0.2">
      <c r="A17" s="125"/>
      <c r="B17" s="126"/>
      <c r="C17" s="125"/>
      <c r="D17" s="125"/>
      <c r="E17" s="136"/>
      <c r="F17" s="126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</row>
    <row r="18" spans="1:32" ht="15.75" x14ac:dyDescent="0.25">
      <c r="A18" s="156" t="s">
        <v>133</v>
      </c>
      <c r="B18" s="125"/>
      <c r="C18" s="125"/>
      <c r="D18" s="125"/>
      <c r="E18" s="136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</row>
    <row r="19" spans="1:32" x14ac:dyDescent="0.2">
      <c r="A19" s="125"/>
      <c r="B19" s="132" t="s">
        <v>199</v>
      </c>
      <c r="C19" s="125"/>
      <c r="D19" s="125"/>
      <c r="E19" s="136" t="e">
        <f>IF([2]!Sdag="-",0,[2]!Sdag)</f>
        <v>#NAME?</v>
      </c>
      <c r="F19" s="132" t="s">
        <v>200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</row>
    <row r="20" spans="1:32" x14ac:dyDescent="0.2">
      <c r="A20" s="125"/>
      <c r="B20" s="172" t="s">
        <v>176</v>
      </c>
      <c r="C20" s="172"/>
      <c r="D20" s="172"/>
      <c r="E20" s="173">
        <f>'Bemanningsmål - sommar'!I88</f>
        <v>0</v>
      </c>
      <c r="F20" s="172" t="s">
        <v>109</v>
      </c>
      <c r="G20" s="172"/>
      <c r="H20" s="172"/>
      <c r="I20" s="125"/>
      <c r="J20" s="132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</row>
    <row r="21" spans="1:32" x14ac:dyDescent="0.2">
      <c r="A21" s="125"/>
      <c r="B21" s="125" t="s">
        <v>142</v>
      </c>
      <c r="C21" s="171">
        <f>'Beräkningar frånvaro &amp; övertid'!I67</f>
        <v>0</v>
      </c>
      <c r="D21" s="170" t="s">
        <v>186</v>
      </c>
      <c r="E21" s="137"/>
      <c r="F21" s="132" t="s">
        <v>205</v>
      </c>
      <c r="G21" s="125"/>
      <c r="H21" s="125"/>
      <c r="I21" s="125"/>
      <c r="J21" s="129"/>
      <c r="K21" s="128"/>
      <c r="L21" s="128"/>
      <c r="M21" s="128"/>
      <c r="N21" s="128"/>
      <c r="O21" s="128"/>
      <c r="P21" s="128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1:32" ht="12" customHeight="1" x14ac:dyDescent="0.2">
      <c r="A22" s="125"/>
      <c r="B22" s="132"/>
      <c r="C22" s="125"/>
      <c r="D22" s="125"/>
      <c r="E22" s="136"/>
      <c r="F22" s="126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1:32" ht="12" hidden="1" customHeight="1" x14ac:dyDescent="0.2">
      <c r="A23" s="125"/>
      <c r="B23" s="132" t="s">
        <v>177</v>
      </c>
      <c r="C23" s="125"/>
      <c r="D23" s="125"/>
      <c r="E23" s="136">
        <f>'Beräkningar frånvaro &amp; övertid'!I69</f>
        <v>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2" hidden="1" x14ac:dyDescent="0.2">
      <c r="A24" s="125"/>
      <c r="B24" s="132" t="s">
        <v>206</v>
      </c>
      <c r="C24" s="125"/>
      <c r="D24" s="125"/>
      <c r="E24" s="137"/>
      <c r="F24" s="132" t="s">
        <v>202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  <row r="25" spans="1:32" x14ac:dyDescent="0.2">
      <c r="A25" s="125"/>
      <c r="B25" s="132" t="s">
        <v>207</v>
      </c>
      <c r="C25" s="125"/>
      <c r="D25" s="125"/>
      <c r="E25" s="137"/>
      <c r="F25" s="132" t="s">
        <v>202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</row>
    <row r="26" spans="1:32" x14ac:dyDescent="0.2">
      <c r="A26" s="125"/>
      <c r="B26" s="125"/>
      <c r="C26" s="125"/>
      <c r="D26" s="125"/>
      <c r="E26" s="136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1:32" s="158" customFormat="1" ht="15.75" x14ac:dyDescent="0.25">
      <c r="A27" s="155"/>
      <c r="B27" s="156" t="s">
        <v>188</v>
      </c>
      <c r="C27" s="156"/>
      <c r="D27" s="156"/>
      <c r="E27" s="157" t="e">
        <f>E19+E21+E23+E24+E25</f>
        <v>#NAME?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</row>
    <row r="28" spans="1:32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</row>
    <row r="29" spans="1:32" x14ac:dyDescent="0.2">
      <c r="A29" s="133"/>
      <c r="B29" s="133"/>
      <c r="C29" s="133"/>
      <c r="D29" s="133"/>
      <c r="E29" s="138"/>
      <c r="F29" s="133"/>
      <c r="G29" s="133"/>
      <c r="H29" s="133"/>
      <c r="I29" s="133"/>
      <c r="J29" s="133"/>
      <c r="K29" s="133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  <row r="30" spans="1:32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1:32" x14ac:dyDescent="0.2">
      <c r="A31" s="132" t="s">
        <v>156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</row>
    <row r="32" spans="1:32" x14ac:dyDescent="0.2">
      <c r="A32" s="162" t="s">
        <v>144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1:32" x14ac:dyDescent="0.2">
      <c r="A33" s="132" t="s">
        <v>145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1:32" x14ac:dyDescent="0.2">
      <c r="A34" s="132" t="s">
        <v>146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1:32" x14ac:dyDescent="0.2">
      <c r="A35" s="132" t="s">
        <v>150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1:32" x14ac:dyDescent="0.2">
      <c r="A36" s="132" t="s">
        <v>148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1:32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1:32" x14ac:dyDescent="0.2">
      <c r="A38" s="132" t="s">
        <v>157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1:32" x14ac:dyDescent="0.2">
      <c r="A39" s="162" t="s">
        <v>144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1:32" x14ac:dyDescent="0.2">
      <c r="A40" s="125" t="s">
        <v>147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1:32" x14ac:dyDescent="0.2">
      <c r="A41" s="132" t="s">
        <v>146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1:32" x14ac:dyDescent="0.2">
      <c r="A42" s="132" t="s">
        <v>150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1:32" x14ac:dyDescent="0.2">
      <c r="A43" s="132" t="s">
        <v>149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1:32" ht="24.75" customHeight="1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1:32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1:32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1:32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1:32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1:32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1:32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1:32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1:32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1:32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1:32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1:32" x14ac:dyDescent="0.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1:32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1:32" x14ac:dyDescent="0.2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1:32" x14ac:dyDescent="0.2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1:32" x14ac:dyDescent="0.2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1:32" x14ac:dyDescent="0.2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1:32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1:32" x14ac:dyDescent="0.2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1:32" x14ac:dyDescent="0.2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1:32" x14ac:dyDescent="0.2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1:32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1:32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1:32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1:32" x14ac:dyDescent="0.2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1:32" x14ac:dyDescent="0.2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1:32" x14ac:dyDescent="0.2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1:32" x14ac:dyDescent="0.2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1:32" x14ac:dyDescent="0.2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1:32" x14ac:dyDescent="0.2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1:32" x14ac:dyDescent="0.2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1:32" x14ac:dyDescent="0.2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1:32" x14ac:dyDescent="0.2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1:32" x14ac:dyDescent="0.2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1:32" x14ac:dyDescent="0.2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1:32" x14ac:dyDescent="0.2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1:32" x14ac:dyDescent="0.2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1:32" x14ac:dyDescent="0.2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1:32" x14ac:dyDescent="0.2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1:32" x14ac:dyDescent="0.2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1:32" x14ac:dyDescent="0.2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1:32" x14ac:dyDescent="0.2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1:32" x14ac:dyDescent="0.2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1:32" x14ac:dyDescent="0.2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1:32" x14ac:dyDescent="0.2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1:32" x14ac:dyDescent="0.2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1:32" x14ac:dyDescent="0.2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1:32" x14ac:dyDescent="0.2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1:32" x14ac:dyDescent="0.2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1:32" x14ac:dyDescent="0.2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1:32" x14ac:dyDescent="0.2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1:32" x14ac:dyDescent="0.2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1:32" x14ac:dyDescent="0.2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1:32" x14ac:dyDescent="0.2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1:32" x14ac:dyDescent="0.2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1:32" x14ac:dyDescent="0.2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1:32" x14ac:dyDescent="0.2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1:32" x14ac:dyDescent="0.2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1:32" x14ac:dyDescent="0.2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1:32" x14ac:dyDescent="0.2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1:32" x14ac:dyDescent="0.2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1:32" x14ac:dyDescent="0.2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1:32" x14ac:dyDescent="0.2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1:32" x14ac:dyDescent="0.2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1:32" x14ac:dyDescent="0.2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1:32" x14ac:dyDescent="0.2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1:32" x14ac:dyDescent="0.2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1:32" x14ac:dyDescent="0.2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1:32" x14ac:dyDescent="0.2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1:32" x14ac:dyDescent="0.2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1:32" x14ac:dyDescent="0.2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1:32" x14ac:dyDescent="0.2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1:32" x14ac:dyDescent="0.2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1:32" x14ac:dyDescent="0.2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1:32" x14ac:dyDescent="0.2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1:32" x14ac:dyDescent="0.2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1:32" x14ac:dyDescent="0.2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1:32" x14ac:dyDescent="0.2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1:32" x14ac:dyDescent="0.2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1:32" x14ac:dyDescent="0.2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1:32" x14ac:dyDescent="0.2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1:32" x14ac:dyDescent="0.2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1:32" x14ac:dyDescent="0.2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1:32" x14ac:dyDescent="0.2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1:32" x14ac:dyDescent="0.2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1:32" x14ac:dyDescent="0.2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1:32" x14ac:dyDescent="0.2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1:32" x14ac:dyDescent="0.2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1:32" x14ac:dyDescent="0.2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1:32" x14ac:dyDescent="0.2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1:32" x14ac:dyDescent="0.2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1:32" x14ac:dyDescent="0.2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1:32" x14ac:dyDescent="0.2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1:32" x14ac:dyDescent="0.2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1:32" x14ac:dyDescent="0.2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1:32" x14ac:dyDescent="0.2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1:32" x14ac:dyDescent="0.2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1:32" x14ac:dyDescent="0.2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1:32" x14ac:dyDescent="0.2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1:32" x14ac:dyDescent="0.2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1:32" x14ac:dyDescent="0.2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1:32" x14ac:dyDescent="0.2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1:32" x14ac:dyDescent="0.2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1:32" x14ac:dyDescent="0.2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1:32" x14ac:dyDescent="0.2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1:32" x14ac:dyDescent="0.2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1:32" x14ac:dyDescent="0.2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1:32" x14ac:dyDescent="0.2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1:32" x14ac:dyDescent="0.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1:32" x14ac:dyDescent="0.2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1:32" x14ac:dyDescent="0.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1:32" x14ac:dyDescent="0.2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1:32" x14ac:dyDescent="0.2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1:32" x14ac:dyDescent="0.2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1:32" x14ac:dyDescent="0.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1:32" x14ac:dyDescent="0.2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1:32" x14ac:dyDescent="0.2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1:32" x14ac:dyDescent="0.2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1:32" x14ac:dyDescent="0.2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1:32" x14ac:dyDescent="0.2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1:32" x14ac:dyDescent="0.2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1:32" x14ac:dyDescent="0.2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1:32" x14ac:dyDescent="0.2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1:32" x14ac:dyDescent="0.2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1:32" x14ac:dyDescent="0.2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1:32" x14ac:dyDescent="0.2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1:32" x14ac:dyDescent="0.2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1:32" x14ac:dyDescent="0.2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1:32" x14ac:dyDescent="0.2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1:32" x14ac:dyDescent="0.2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1:32" x14ac:dyDescent="0.2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1:32" x14ac:dyDescent="0.2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1:32" x14ac:dyDescent="0.2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1:32" x14ac:dyDescent="0.2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1:32" x14ac:dyDescent="0.2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1:32" x14ac:dyDescent="0.2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1:32" x14ac:dyDescent="0.2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1:32" x14ac:dyDescent="0.2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1:32" x14ac:dyDescent="0.2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1:32" x14ac:dyDescent="0.2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1:32" x14ac:dyDescent="0.2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1:32" x14ac:dyDescent="0.2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1:32" x14ac:dyDescent="0.2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1:32" x14ac:dyDescent="0.2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1:32" x14ac:dyDescent="0.2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1:32" x14ac:dyDescent="0.2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1:32" x14ac:dyDescent="0.2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1:32" x14ac:dyDescent="0.2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1:32" x14ac:dyDescent="0.2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1:32" x14ac:dyDescent="0.2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1:32" x14ac:dyDescent="0.2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1:32" x14ac:dyDescent="0.2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1:32" x14ac:dyDescent="0.2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1:32" x14ac:dyDescent="0.2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1:32" x14ac:dyDescent="0.2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1:32" x14ac:dyDescent="0.2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1:32" x14ac:dyDescent="0.2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1:32" x14ac:dyDescent="0.2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1:32" x14ac:dyDescent="0.2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</sheetData>
  <sheetProtection password="CF27" sheet="1" objects="1" scenarios="1"/>
  <hyperlinks>
    <hyperlink ref="A32" r:id="rId1"/>
    <hyperlink ref="A39" r:id="rId2"/>
  </hyperlinks>
  <pageMargins left="0.70866141732283472" right="0.70866141732283472" top="0.74803149606299213" bottom="0.74803149606299213" header="0.31496062992125984" footer="0.31496062992125984"/>
  <pageSetup paperSize="9" scale="5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zoomScale="75" zoomScaleNormal="75" workbookViewId="0">
      <selection activeCell="F13" sqref="F13"/>
    </sheetView>
  </sheetViews>
  <sheetFormatPr defaultColWidth="9.140625" defaultRowHeight="15" x14ac:dyDescent="0.25"/>
  <cols>
    <col min="1" max="1" width="9.140625" style="144" customWidth="1"/>
    <col min="2" max="2" width="34.140625" style="144" bestFit="1" customWidth="1"/>
    <col min="3" max="3" width="11.28515625" style="144" customWidth="1"/>
    <col min="4" max="4" width="11" style="144" bestFit="1" customWidth="1"/>
    <col min="5" max="7" width="9.140625" style="144"/>
    <col min="8" max="247" width="9.140625" style="130"/>
    <col min="248" max="248" width="9.140625" style="130" customWidth="1"/>
    <col min="249" max="249" width="34.140625" style="130" bestFit="1" customWidth="1"/>
    <col min="250" max="250" width="11.28515625" style="130" customWidth="1"/>
    <col min="251" max="251" width="11" style="130" bestFit="1" customWidth="1"/>
    <col min="252" max="16384" width="9.140625" style="130"/>
  </cols>
  <sheetData>
    <row r="2" spans="1:7" s="140" customFormat="1" ht="23.25" x14ac:dyDescent="0.35">
      <c r="A2" s="141"/>
      <c r="B2" s="152" t="str">
        <f>"Behov per månad för " &amp;'Bemanningsbehov '!Yrke&amp;" på "&amp;'Bemanningsbehov '!Vårdavdelning</f>
        <v xml:space="preserve">Behov per månad för  på </v>
      </c>
      <c r="C2" s="142"/>
      <c r="D2" s="143"/>
      <c r="E2" s="141"/>
      <c r="F2" s="141"/>
      <c r="G2" s="141"/>
    </row>
    <row r="3" spans="1:7" ht="15.75" thickBot="1" x14ac:dyDescent="0.3">
      <c r="C3" s="142"/>
      <c r="D3" s="143"/>
      <c r="E3" s="143"/>
      <c r="F3" s="143"/>
    </row>
    <row r="4" spans="1:7" x14ac:dyDescent="0.25">
      <c r="B4" s="145" t="s">
        <v>115</v>
      </c>
      <c r="C4" s="146" t="s">
        <v>116</v>
      </c>
      <c r="D4" s="147" t="s">
        <v>117</v>
      </c>
      <c r="E4" s="147" t="s">
        <v>136</v>
      </c>
      <c r="F4" s="147" t="s">
        <v>63</v>
      </c>
    </row>
    <row r="5" spans="1:7" x14ac:dyDescent="0.25">
      <c r="B5" s="148">
        <f>'Bemanningsbehov '!Yrke</f>
        <v>0</v>
      </c>
      <c r="C5" s="149" t="s">
        <v>118</v>
      </c>
      <c r="D5" s="135" t="e">
        <f>E5+F5</f>
        <v>#VALUE!</v>
      </c>
      <c r="E5" s="135">
        <f>'Totalt Bemanningsmål'!E14</f>
        <v>0</v>
      </c>
      <c r="F5" s="135" t="e">
        <f>'Totalt Bemanningsmål Dag Natt'!E24</f>
        <v>#VALUE!</v>
      </c>
    </row>
    <row r="6" spans="1:7" x14ac:dyDescent="0.25">
      <c r="B6" s="148">
        <f>'Bemanningsbehov '!Yrke</f>
        <v>0</v>
      </c>
      <c r="C6" s="149" t="s">
        <v>119</v>
      </c>
      <c r="D6" s="135" t="e">
        <f t="shared" ref="D6:D16" si="0">E6+F6</f>
        <v>#VALUE!</v>
      </c>
      <c r="E6" s="135">
        <f>'Totalt Bemanningsmål'!E14</f>
        <v>0</v>
      </c>
      <c r="F6" s="135" t="e">
        <f>'Totalt Bemanningsmål Dag Natt'!E24</f>
        <v>#VALUE!</v>
      </c>
    </row>
    <row r="7" spans="1:7" x14ac:dyDescent="0.25">
      <c r="B7" s="148">
        <f>'Bemanningsbehov '!Yrke</f>
        <v>0</v>
      </c>
      <c r="C7" s="149" t="s">
        <v>120</v>
      </c>
      <c r="D7" s="135" t="e">
        <f t="shared" si="0"/>
        <v>#VALUE!</v>
      </c>
      <c r="E7" s="135">
        <f>'Totalt Bemanningsmål'!E14</f>
        <v>0</v>
      </c>
      <c r="F7" s="135" t="e">
        <f>'Totalt Bemanningsmål Dag Natt'!E24</f>
        <v>#VALUE!</v>
      </c>
    </row>
    <row r="8" spans="1:7" x14ac:dyDescent="0.25">
      <c r="B8" s="148">
        <f>'Bemanningsbehov '!Yrke</f>
        <v>0</v>
      </c>
      <c r="C8" s="149" t="s">
        <v>121</v>
      </c>
      <c r="D8" s="135" t="e">
        <f t="shared" si="0"/>
        <v>#VALUE!</v>
      </c>
      <c r="E8" s="135">
        <f>'Totalt Bemanningsmål'!E14</f>
        <v>0</v>
      </c>
      <c r="F8" s="135" t="e">
        <f>'Totalt Bemanningsmål Dag Natt'!E24</f>
        <v>#VALUE!</v>
      </c>
    </row>
    <row r="9" spans="1:7" x14ac:dyDescent="0.25">
      <c r="B9" s="148">
        <f>'Bemanningsbehov '!Yrke</f>
        <v>0</v>
      </c>
      <c r="C9" s="149" t="s">
        <v>122</v>
      </c>
      <c r="D9" s="135" t="e">
        <f t="shared" si="0"/>
        <v>#VALUE!</v>
      </c>
      <c r="E9" s="135">
        <f>'Totalt Bemanningsmål'!E14</f>
        <v>0</v>
      </c>
      <c r="F9" s="135" t="e">
        <f>'Totalt Bemanningsmål Dag Natt'!E24</f>
        <v>#VALUE!</v>
      </c>
    </row>
    <row r="10" spans="1:7" x14ac:dyDescent="0.25">
      <c r="B10" s="148">
        <f>'Bemanningsbehov '!Yrke</f>
        <v>0</v>
      </c>
      <c r="C10" s="149" t="s">
        <v>123</v>
      </c>
      <c r="D10" s="135" t="e">
        <f t="shared" si="0"/>
        <v>#NAME?</v>
      </c>
      <c r="E10" s="135" t="e">
        <f>'Totalt Bemanningsmål'!E27</f>
        <v>#NAME?</v>
      </c>
      <c r="F10" s="135" t="e">
        <f>'Totalt Bemanningsmål Dag Natt'!E48</f>
        <v>#VALUE!</v>
      </c>
    </row>
    <row r="11" spans="1:7" x14ac:dyDescent="0.25">
      <c r="B11" s="148">
        <f>'Bemanningsbehov '!Yrke</f>
        <v>0</v>
      </c>
      <c r="C11" s="149" t="s">
        <v>124</v>
      </c>
      <c r="D11" s="135" t="e">
        <f t="shared" si="0"/>
        <v>#NAME?</v>
      </c>
      <c r="E11" s="135" t="e">
        <f>'Totalt Bemanningsmål'!E27</f>
        <v>#NAME?</v>
      </c>
      <c r="F11" s="135" t="e">
        <f>'Totalt Bemanningsmål Dag Natt'!E48</f>
        <v>#VALUE!</v>
      </c>
    </row>
    <row r="12" spans="1:7" x14ac:dyDescent="0.25">
      <c r="B12" s="148">
        <f>'Bemanningsbehov '!Yrke</f>
        <v>0</v>
      </c>
      <c r="C12" s="149" t="s">
        <v>125</v>
      </c>
      <c r="D12" s="135" t="e">
        <f t="shared" si="0"/>
        <v>#NAME?</v>
      </c>
      <c r="E12" s="135" t="e">
        <f>'Totalt Bemanningsmål'!E27</f>
        <v>#NAME?</v>
      </c>
      <c r="F12" s="135" t="e">
        <f>'Totalt Bemanningsmål Dag Natt'!E48</f>
        <v>#VALUE!</v>
      </c>
    </row>
    <row r="13" spans="1:7" x14ac:dyDescent="0.25">
      <c r="B13" s="148">
        <f>'Bemanningsbehov '!Yrke</f>
        <v>0</v>
      </c>
      <c r="C13" s="149" t="s">
        <v>126</v>
      </c>
      <c r="D13" s="135" t="e">
        <f t="shared" si="0"/>
        <v>#VALUE!</v>
      </c>
      <c r="E13" s="135">
        <f>'Totalt Bemanningsmål'!E14</f>
        <v>0</v>
      </c>
      <c r="F13" s="135" t="e">
        <f>'Totalt Bemanningsmål Dag Natt'!E24</f>
        <v>#VALUE!</v>
      </c>
    </row>
    <row r="14" spans="1:7" x14ac:dyDescent="0.25">
      <c r="B14" s="148">
        <f>'Bemanningsbehov '!Yrke</f>
        <v>0</v>
      </c>
      <c r="C14" s="149" t="s">
        <v>127</v>
      </c>
      <c r="D14" s="135" t="e">
        <f t="shared" si="0"/>
        <v>#VALUE!</v>
      </c>
      <c r="E14" s="135">
        <f>'Totalt Bemanningsmål'!E14</f>
        <v>0</v>
      </c>
      <c r="F14" s="135" t="e">
        <f>'Totalt Bemanningsmål Dag Natt'!E24</f>
        <v>#VALUE!</v>
      </c>
    </row>
    <row r="15" spans="1:7" x14ac:dyDescent="0.25">
      <c r="B15" s="148">
        <f>'Bemanningsbehov '!Yrke</f>
        <v>0</v>
      </c>
      <c r="C15" s="149" t="s">
        <v>128</v>
      </c>
      <c r="D15" s="135" t="e">
        <f t="shared" si="0"/>
        <v>#VALUE!</v>
      </c>
      <c r="E15" s="135">
        <f>'Totalt Bemanningsmål'!E14</f>
        <v>0</v>
      </c>
      <c r="F15" s="135" t="e">
        <f>'Totalt Bemanningsmål Dag Natt'!E24</f>
        <v>#VALUE!</v>
      </c>
    </row>
    <row r="16" spans="1:7" x14ac:dyDescent="0.25">
      <c r="B16" s="148">
        <f>'Bemanningsbehov '!Yrke</f>
        <v>0</v>
      </c>
      <c r="C16" s="149" t="s">
        <v>129</v>
      </c>
      <c r="D16" s="135" t="e">
        <f t="shared" si="0"/>
        <v>#VALUE!</v>
      </c>
      <c r="E16" s="135">
        <f>'Totalt Bemanningsmål'!E14</f>
        <v>0</v>
      </c>
      <c r="F16" s="135" t="e">
        <f>'Totalt Bemanningsmål Dag Natt'!E24</f>
        <v>#VALUE!</v>
      </c>
    </row>
  </sheetData>
  <sheetProtection selectLockedCells="1" sort="0" autoFilter="0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2:G16"/>
  <sheetViews>
    <sheetView zoomScale="125" zoomScaleNormal="125" workbookViewId="0">
      <selection activeCell="B2" sqref="B2"/>
    </sheetView>
  </sheetViews>
  <sheetFormatPr defaultColWidth="9.140625" defaultRowHeight="15" x14ac:dyDescent="0.25"/>
  <cols>
    <col min="1" max="1" width="9.140625" style="144" customWidth="1"/>
    <col min="2" max="2" width="19.28515625" style="144" customWidth="1"/>
    <col min="3" max="3" width="11.28515625" style="144" customWidth="1"/>
    <col min="4" max="4" width="11" style="144" bestFit="1" customWidth="1"/>
    <col min="5" max="6" width="0" style="144" hidden="1" customWidth="1"/>
    <col min="7" max="7" width="9.140625" style="144"/>
    <col min="8" max="247" width="9.140625" style="130"/>
    <col min="248" max="248" width="9.140625" style="130" customWidth="1"/>
    <col min="249" max="249" width="34.140625" style="130" bestFit="1" customWidth="1"/>
    <col min="250" max="250" width="11.28515625" style="130" customWidth="1"/>
    <col min="251" max="251" width="11" style="130" bestFit="1" customWidth="1"/>
    <col min="252" max="16384" width="9.140625" style="130"/>
  </cols>
  <sheetData>
    <row r="2" spans="1:7" s="140" customFormat="1" ht="23.25" x14ac:dyDescent="0.35">
      <c r="A2" s="141"/>
      <c r="B2" s="152" t="str">
        <f>"Bemanningsmål per månad för " &amp;'Bemanningsbehov '!Yrke&amp;" på "&amp;'Bemanningsbehov '!Vårdavdelning</f>
        <v xml:space="preserve">Bemanningsmål per månad för  på </v>
      </c>
      <c r="C2" s="142"/>
      <c r="D2" s="143"/>
      <c r="E2" s="141"/>
      <c r="F2" s="141"/>
      <c r="G2" s="141"/>
    </row>
    <row r="3" spans="1:7" ht="15.75" thickBot="1" x14ac:dyDescent="0.3">
      <c r="C3" s="142"/>
      <c r="D3" s="143"/>
      <c r="E3" s="143"/>
      <c r="F3" s="143"/>
    </row>
    <row r="4" spans="1:7" x14ac:dyDescent="0.25">
      <c r="B4" s="145" t="s">
        <v>115</v>
      </c>
      <c r="C4" s="146" t="s">
        <v>116</v>
      </c>
      <c r="D4" s="147" t="s">
        <v>117</v>
      </c>
      <c r="E4" s="147" t="s">
        <v>136</v>
      </c>
      <c r="F4" s="147" t="s">
        <v>63</v>
      </c>
    </row>
    <row r="5" spans="1:7" x14ac:dyDescent="0.25">
      <c r="B5" s="148">
        <f>'Bemanningsbehov '!Yrke</f>
        <v>0</v>
      </c>
      <c r="C5" s="149" t="s">
        <v>118</v>
      </c>
      <c r="D5" s="135">
        <f>E5</f>
        <v>0</v>
      </c>
      <c r="E5" s="135">
        <f>'Totalt Bemanningsmål'!E14</f>
        <v>0</v>
      </c>
      <c r="F5" s="135" t="e">
        <f>'Totalt Bemanningsmål'!#REF!</f>
        <v>#REF!</v>
      </c>
    </row>
    <row r="6" spans="1:7" x14ac:dyDescent="0.25">
      <c r="B6" s="148">
        <f>'Bemanningsbehov '!Yrke</f>
        <v>0</v>
      </c>
      <c r="C6" s="149" t="s">
        <v>119</v>
      </c>
      <c r="D6" s="135">
        <f t="shared" ref="D6:D16" si="0">E6</f>
        <v>0</v>
      </c>
      <c r="E6" s="135">
        <f>'Totalt Bemanningsmål'!E14</f>
        <v>0</v>
      </c>
      <c r="F6" s="135" t="e">
        <f>'Totalt Bemanningsmål'!#REF!</f>
        <v>#REF!</v>
      </c>
    </row>
    <row r="7" spans="1:7" x14ac:dyDescent="0.25">
      <c r="B7" s="148">
        <f>'Bemanningsbehov '!Yrke</f>
        <v>0</v>
      </c>
      <c r="C7" s="149" t="s">
        <v>120</v>
      </c>
      <c r="D7" s="135">
        <f t="shared" si="0"/>
        <v>0</v>
      </c>
      <c r="E7" s="135">
        <f>'Totalt Bemanningsmål'!E14</f>
        <v>0</v>
      </c>
      <c r="F7" s="135" t="e">
        <f>'Totalt Bemanningsmål'!#REF!</f>
        <v>#REF!</v>
      </c>
    </row>
    <row r="8" spans="1:7" x14ac:dyDescent="0.25">
      <c r="B8" s="148">
        <f>'Bemanningsbehov '!Yrke</f>
        <v>0</v>
      </c>
      <c r="C8" s="149" t="s">
        <v>121</v>
      </c>
      <c r="D8" s="135">
        <f t="shared" si="0"/>
        <v>0</v>
      </c>
      <c r="E8" s="135">
        <f>'Totalt Bemanningsmål'!E14</f>
        <v>0</v>
      </c>
      <c r="F8" s="135" t="e">
        <f>'Totalt Bemanningsmål'!#REF!</f>
        <v>#REF!</v>
      </c>
    </row>
    <row r="9" spans="1:7" x14ac:dyDescent="0.25">
      <c r="B9" s="148">
        <f>'Bemanningsbehov '!Yrke</f>
        <v>0</v>
      </c>
      <c r="C9" s="149" t="s">
        <v>122</v>
      </c>
      <c r="D9" s="135">
        <f t="shared" si="0"/>
        <v>0</v>
      </c>
      <c r="E9" s="135">
        <f>'Totalt Bemanningsmål'!E14</f>
        <v>0</v>
      </c>
      <c r="F9" s="135" t="e">
        <f>'Totalt Bemanningsmål'!#REF!</f>
        <v>#REF!</v>
      </c>
    </row>
    <row r="10" spans="1:7" x14ac:dyDescent="0.25">
      <c r="B10" s="148">
        <f>'Bemanningsbehov '!Yrke</f>
        <v>0</v>
      </c>
      <c r="C10" s="149" t="s">
        <v>123</v>
      </c>
      <c r="D10" s="135" t="e">
        <f t="shared" si="0"/>
        <v>#NAME?</v>
      </c>
      <c r="E10" s="135" t="e">
        <f>'Totalt Bemanningsmål'!E27</f>
        <v>#NAME?</v>
      </c>
      <c r="F10" s="135" t="e">
        <f>'Totalt Bemanningsmål'!#REF!</f>
        <v>#REF!</v>
      </c>
    </row>
    <row r="11" spans="1:7" x14ac:dyDescent="0.25">
      <c r="B11" s="148">
        <f>'Bemanningsbehov '!Yrke</f>
        <v>0</v>
      </c>
      <c r="C11" s="149" t="s">
        <v>124</v>
      </c>
      <c r="D11" s="135" t="e">
        <f t="shared" si="0"/>
        <v>#NAME?</v>
      </c>
      <c r="E11" s="135" t="e">
        <f>'Totalt Bemanningsmål'!E27</f>
        <v>#NAME?</v>
      </c>
      <c r="F11" s="135" t="e">
        <f>'Totalt Bemanningsmål'!#REF!</f>
        <v>#REF!</v>
      </c>
    </row>
    <row r="12" spans="1:7" x14ac:dyDescent="0.25">
      <c r="B12" s="148">
        <f>'Bemanningsbehov '!Yrke</f>
        <v>0</v>
      </c>
      <c r="C12" s="149" t="s">
        <v>125</v>
      </c>
      <c r="D12" s="135" t="e">
        <f t="shared" si="0"/>
        <v>#NAME?</v>
      </c>
      <c r="E12" s="135" t="e">
        <f>'Totalt Bemanningsmål'!E27</f>
        <v>#NAME?</v>
      </c>
      <c r="F12" s="135" t="e">
        <f>'Totalt Bemanningsmål'!#REF!</f>
        <v>#REF!</v>
      </c>
    </row>
    <row r="13" spans="1:7" x14ac:dyDescent="0.25">
      <c r="B13" s="148">
        <f>'Bemanningsbehov '!Yrke</f>
        <v>0</v>
      </c>
      <c r="C13" s="149" t="s">
        <v>126</v>
      </c>
      <c r="D13" s="135">
        <f t="shared" si="0"/>
        <v>0</v>
      </c>
      <c r="E13" s="135">
        <f>'Totalt Bemanningsmål'!E14</f>
        <v>0</v>
      </c>
      <c r="F13" s="135" t="e">
        <f>'Totalt Bemanningsmål'!#REF!</f>
        <v>#REF!</v>
      </c>
    </row>
    <row r="14" spans="1:7" x14ac:dyDescent="0.25">
      <c r="B14" s="148">
        <f>'Bemanningsbehov '!Yrke</f>
        <v>0</v>
      </c>
      <c r="C14" s="149" t="s">
        <v>127</v>
      </c>
      <c r="D14" s="135">
        <f t="shared" si="0"/>
        <v>0</v>
      </c>
      <c r="E14" s="135">
        <f>'Totalt Bemanningsmål'!E14</f>
        <v>0</v>
      </c>
      <c r="F14" s="135" t="e">
        <f>'Totalt Bemanningsmål'!#REF!</f>
        <v>#REF!</v>
      </c>
    </row>
    <row r="15" spans="1:7" x14ac:dyDescent="0.25">
      <c r="B15" s="148">
        <f>'Bemanningsbehov '!Yrke</f>
        <v>0</v>
      </c>
      <c r="C15" s="149" t="s">
        <v>128</v>
      </c>
      <c r="D15" s="135">
        <f t="shared" si="0"/>
        <v>0</v>
      </c>
      <c r="E15" s="135">
        <f>'Totalt Bemanningsmål'!E14</f>
        <v>0</v>
      </c>
      <c r="F15" s="135" t="e">
        <f>'Totalt Bemanningsmål'!#REF!</f>
        <v>#REF!</v>
      </c>
    </row>
    <row r="16" spans="1:7" x14ac:dyDescent="0.25">
      <c r="B16" s="148">
        <f>'Bemanningsbehov '!Yrke</f>
        <v>0</v>
      </c>
      <c r="C16" s="149" t="s">
        <v>129</v>
      </c>
      <c r="D16" s="135">
        <f t="shared" si="0"/>
        <v>0</v>
      </c>
      <c r="E16" s="135">
        <f>'Totalt Bemanningsmål'!E14</f>
        <v>0</v>
      </c>
      <c r="F16" s="135" t="e">
        <f>'Totalt Bemanningsmål'!#REF!</f>
        <v>#REF!</v>
      </c>
    </row>
  </sheetData>
  <sheetProtection selectLockedCells="1" sort="0" autoFilter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zoomScale="75" zoomScaleNormal="75" workbookViewId="0">
      <selection activeCell="B47" sqref="B47"/>
    </sheetView>
  </sheetViews>
  <sheetFormatPr defaultRowHeight="12.75" x14ac:dyDescent="0.2"/>
  <cols>
    <col min="1" max="1" width="2" customWidth="1"/>
    <col min="2" max="2" width="26.85546875" customWidth="1"/>
    <col min="3" max="3" width="9.140625" customWidth="1"/>
    <col min="4" max="4" width="29.42578125" customWidth="1"/>
    <col min="5" max="5" width="2" customWidth="1"/>
    <col min="6" max="6" width="26.5703125" customWidth="1"/>
    <col min="7" max="7" width="9.140625" customWidth="1"/>
    <col min="8" max="8" width="26" customWidth="1"/>
    <col min="9" max="12" width="9.140625" customWidth="1"/>
  </cols>
  <sheetData>
    <row r="1" spans="1:58" ht="15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</row>
    <row r="2" spans="1:58" ht="18" x14ac:dyDescent="0.25">
      <c r="A2" s="42"/>
      <c r="B2" s="43" t="s">
        <v>208</v>
      </c>
      <c r="C2" s="42"/>
      <c r="D2" s="42"/>
      <c r="E2" s="42"/>
      <c r="F2" s="42"/>
      <c r="G2" s="42"/>
      <c r="H2" s="42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</row>
    <row r="3" spans="1:58" ht="1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</row>
    <row r="4" spans="1:58" ht="18" x14ac:dyDescent="0.25">
      <c r="A4" s="130"/>
      <c r="B4" s="188" t="s">
        <v>48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</row>
    <row r="5" spans="1:58" ht="15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</row>
    <row r="6" spans="1:58" ht="15" x14ac:dyDescent="0.25">
      <c r="A6" s="130"/>
      <c r="B6" s="130" t="s">
        <v>209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58" ht="12.7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58" ht="12.75" customHeight="1" x14ac:dyDescent="0.25">
      <c r="A8" s="130"/>
      <c r="B8" s="130" t="s">
        <v>210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</row>
    <row r="9" spans="1:58" ht="12.75" customHeight="1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</row>
    <row r="10" spans="1:58" ht="12.75" customHeight="1" x14ac:dyDescent="0.25">
      <c r="A10" s="130"/>
      <c r="B10" s="130" t="s">
        <v>211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</row>
    <row r="11" spans="1:58" ht="12.75" customHeight="1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</row>
    <row r="12" spans="1:58" ht="12.75" customHeight="1" x14ac:dyDescent="0.25">
      <c r="A12" s="130"/>
      <c r="B12" s="130" t="s">
        <v>212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</row>
    <row r="13" spans="1:58" ht="12.75" customHeight="1" x14ac:dyDescent="0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</row>
    <row r="14" spans="1:58" ht="12" customHeigh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</row>
    <row r="15" spans="1:58" ht="15.75" customHeight="1" x14ac:dyDescent="0.25">
      <c r="A15" s="130"/>
      <c r="B15" s="189" t="s">
        <v>213</v>
      </c>
      <c r="C15" s="58"/>
      <c r="D15" s="58"/>
      <c r="E15" s="187"/>
      <c r="F15" s="187"/>
      <c r="G15" s="187"/>
      <c r="H15" s="187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</row>
    <row r="16" spans="1:58" ht="12.75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</row>
    <row r="17" spans="1:58" ht="12.75" customHeight="1" x14ac:dyDescent="0.25">
      <c r="A17" s="130"/>
      <c r="B17" s="189" t="s">
        <v>136</v>
      </c>
      <c r="C17" s="187"/>
      <c r="D17" s="187"/>
      <c r="E17" s="130"/>
      <c r="F17" s="189" t="s">
        <v>63</v>
      </c>
      <c r="G17" s="187"/>
      <c r="H17" s="187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</row>
    <row r="18" spans="1:58" ht="12.75" customHeight="1" x14ac:dyDescent="0.25">
      <c r="A18" s="130"/>
      <c r="B18" s="130"/>
      <c r="C18" s="130"/>
      <c r="D18" s="130"/>
      <c r="E18" s="130"/>
      <c r="F18" s="193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</row>
    <row r="19" spans="1:58" ht="12.75" customHeight="1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</row>
    <row r="20" spans="1:58" ht="12.75" customHeight="1" x14ac:dyDescent="0.25">
      <c r="A20" s="130"/>
      <c r="B20" s="16" t="s">
        <v>214</v>
      </c>
      <c r="C20" s="130"/>
      <c r="D20" s="130"/>
      <c r="E20" s="130"/>
      <c r="F20" s="16" t="s">
        <v>215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</row>
    <row r="21" spans="1:58" ht="12.75" customHeight="1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</row>
    <row r="22" spans="1:58" ht="12.75" customHeight="1" x14ac:dyDescent="0.25">
      <c r="A22" s="130"/>
      <c r="B22" s="130" t="s">
        <v>216</v>
      </c>
      <c r="C22" s="190"/>
      <c r="D22" s="130" t="str">
        <f>" (motsvarar "&amp;C22/2&amp;" pass per helgdag)"</f>
        <v xml:space="preserve"> (motsvarar 0 pass per helgdag)</v>
      </c>
      <c r="E22" s="130"/>
      <c r="F22" s="130" t="s">
        <v>63</v>
      </c>
      <c r="G22" s="190"/>
      <c r="H22" s="130" t="str">
        <f>" (motsvarar "&amp;G22/2&amp;" pass per natt)"</f>
        <v xml:space="preserve"> (motsvarar 0 pass per natt)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</row>
    <row r="23" spans="1:58" ht="12.75" customHeight="1" x14ac:dyDescent="0.25">
      <c r="A23" s="130"/>
      <c r="B23" s="130" t="s">
        <v>217</v>
      </c>
      <c r="C23" s="190"/>
      <c r="D23" s="130" t="str">
        <f>" (motsvarar "&amp;C23/2&amp;" pass per helgdag)"</f>
        <v xml:space="preserve"> (motsvarar 0 pass per helgdag)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</row>
    <row r="24" spans="1:58" ht="12.75" customHeight="1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</row>
    <row r="25" spans="1:58" ht="12.75" customHeight="1" x14ac:dyDescent="0.25">
      <c r="A25" s="130"/>
      <c r="B25" s="16" t="s">
        <v>218</v>
      </c>
      <c r="C25" s="130"/>
      <c r="D25" s="130"/>
      <c r="E25" s="130"/>
      <c r="F25" s="16" t="s">
        <v>219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</row>
    <row r="26" spans="1:58" ht="12.75" customHeight="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8" ht="12.75" customHeight="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8" ht="12.75" customHeight="1" x14ac:dyDescent="0.25">
      <c r="A28" s="130"/>
      <c r="B28" s="130" t="s">
        <v>220</v>
      </c>
      <c r="C28" s="190"/>
      <c r="D28" s="130" t="str">
        <f>" (motsvarar "&amp;C28/2/2&amp;"/5 helger)"</f>
        <v xml:space="preserve"> (motsvarar 0/5 helger)</v>
      </c>
      <c r="E28" s="130"/>
      <c r="F28" s="130" t="s">
        <v>221</v>
      </c>
      <c r="G28" s="190"/>
      <c r="H28" s="130" t="str">
        <f>" (motsvarar "&amp;G28/2/2&amp;"/5 helger)"</f>
        <v xml:space="preserve"> (motsvarar 0/5 helger)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</row>
    <row r="29" spans="1:58" ht="12.75" customHeight="1" x14ac:dyDescent="0.2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</row>
    <row r="30" spans="1:58" ht="12.75" customHeight="1" x14ac:dyDescent="0.25">
      <c r="A30" s="130"/>
      <c r="B30" s="130" t="s">
        <v>222</v>
      </c>
      <c r="C30" s="130"/>
      <c r="D30" s="130"/>
      <c r="E30" s="130"/>
      <c r="F30" s="130" t="s">
        <v>222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</row>
    <row r="31" spans="1:58" ht="12.75" customHeight="1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</row>
    <row r="32" spans="1:58" ht="12.75" customHeight="1" x14ac:dyDescent="0.25">
      <c r="A32" s="130"/>
      <c r="B32" s="130" t="s">
        <v>223</v>
      </c>
      <c r="C32" s="192" t="str">
        <f>IF(ISERROR((C22+C23)/C28*10),"0",(C22+C23)/C28*10)</f>
        <v>0</v>
      </c>
      <c r="D32" s="130" t="str">
        <f>" (avrundat uppåt "&amp;ROUNDUP(C32,0)&amp;")"</f>
        <v xml:space="preserve"> (avrundat uppåt 0)</v>
      </c>
      <c r="E32" s="130"/>
      <c r="F32" s="130" t="s">
        <v>223</v>
      </c>
      <c r="G32" s="192" t="str">
        <f>IF(ISERROR((G22)/G28*10),"0",(G22)/G28*10)</f>
        <v>0</v>
      </c>
      <c r="H32" s="130" t="str">
        <f>" (avrundat uppåt "&amp;ROUNDUP(G32,0)&amp;")"</f>
        <v xml:space="preserve"> (avrundat uppåt 0)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</row>
    <row r="33" spans="1:53" ht="12.75" customHeight="1" x14ac:dyDescent="0.2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</row>
    <row r="34" spans="1:53" ht="12.75" customHeight="1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ht="12.75" customHeight="1" x14ac:dyDescent="0.2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</row>
    <row r="36" spans="1:53" ht="12.75" customHeight="1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</row>
    <row r="37" spans="1:53" ht="18.75" customHeight="1" x14ac:dyDescent="0.25">
      <c r="A37" s="130"/>
      <c r="B37" s="189" t="s">
        <v>224</v>
      </c>
      <c r="C37" s="58"/>
      <c r="D37" s="187"/>
      <c r="E37" s="187"/>
      <c r="F37" s="187"/>
      <c r="G37" s="187"/>
      <c r="H37" s="187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</row>
    <row r="38" spans="1:53" ht="12.75" customHeight="1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</row>
    <row r="39" spans="1:53" ht="12.75" customHeight="1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</row>
    <row r="40" spans="1:53" ht="12.75" customHeight="1" x14ac:dyDescent="0.25">
      <c r="A40" s="130"/>
      <c r="B40" s="16" t="s">
        <v>225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</row>
    <row r="41" spans="1:53" ht="12.75" customHeight="1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53" ht="12.75" customHeight="1" x14ac:dyDescent="0.25">
      <c r="A42" s="130"/>
      <c r="B42" s="130" t="s">
        <v>216</v>
      </c>
      <c r="C42" s="190"/>
      <c r="D42" s="130" t="str">
        <f>" (motsvarar "&amp;C42/2&amp;" pass per helgdag)"</f>
        <v xml:space="preserve"> (motsvarar 0 pass per helgdag)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</row>
    <row r="43" spans="1:53" ht="12.75" customHeight="1" x14ac:dyDescent="0.25">
      <c r="A43" s="130"/>
      <c r="B43" s="130" t="s">
        <v>217</v>
      </c>
      <c r="C43" s="190"/>
      <c r="D43" s="130" t="str">
        <f>" (motsvarar "&amp;C43/2&amp;" pass per helgdag)"</f>
        <v xml:space="preserve"> (motsvarar 0 pass per helgdag)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</row>
    <row r="44" spans="1:53" ht="12.75" customHeight="1" x14ac:dyDescent="0.25">
      <c r="A44" s="130"/>
      <c r="B44" s="130" t="s">
        <v>63</v>
      </c>
      <c r="C44" s="190"/>
      <c r="D44" s="130" t="str">
        <f>" (motsvarar "&amp;C44/2&amp;" pass per helgnatt)"</f>
        <v xml:space="preserve"> (motsvarar 0 pass per helgnatt)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</row>
    <row r="45" spans="1:53" ht="12.75" customHeight="1" x14ac:dyDescent="0.2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</row>
    <row r="46" spans="1:53" ht="12.75" customHeight="1" x14ac:dyDescent="0.25">
      <c r="A46" s="130"/>
      <c r="B46" s="16" t="s">
        <v>226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</row>
    <row r="47" spans="1:53" ht="12.75" customHeight="1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</row>
    <row r="48" spans="1:53" ht="12.75" customHeight="1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</row>
    <row r="49" spans="1:53" ht="12.75" customHeight="1" x14ac:dyDescent="0.25">
      <c r="A49" s="130"/>
      <c r="B49" s="130" t="s">
        <v>227</v>
      </c>
      <c r="C49" s="190"/>
      <c r="D49" s="130" t="str">
        <f>" (motsvarar "&amp;C49/2/2&amp;"/5 helger)"</f>
        <v xml:space="preserve"> (motsvarar 0/5 helger)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</row>
    <row r="50" spans="1:53" ht="12.75" customHeight="1" x14ac:dyDescent="0.2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</row>
    <row r="51" spans="1:53" ht="12.75" customHeight="1" x14ac:dyDescent="0.25">
      <c r="A51" s="130"/>
      <c r="B51" s="16" t="s">
        <v>222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</row>
    <row r="52" spans="1:53" ht="12.75" customHeight="1" x14ac:dyDescent="0.2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</row>
    <row r="53" spans="1:53" ht="12.75" customHeight="1" x14ac:dyDescent="0.25">
      <c r="A53" s="130"/>
      <c r="B53" s="130" t="s">
        <v>223</v>
      </c>
      <c r="C53" s="192" t="str">
        <f>IF(ISERROR((((C42+C43+C44)/C49*10))),"0",(((C42+C43+C44)/C49*10)))</f>
        <v>0</v>
      </c>
      <c r="D53" s="130" t="str">
        <f>" (avrundat uppåt "&amp;ROUNDUP(C53,0)&amp;")"</f>
        <v xml:space="preserve"> (avrundat uppåt 0)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</row>
    <row r="54" spans="1:53" ht="12.75" customHeight="1" x14ac:dyDescent="0.2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</row>
    <row r="55" spans="1:53" ht="12.75" customHeight="1" x14ac:dyDescent="0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</row>
    <row r="56" spans="1:53" ht="15" x14ac:dyDescent="0.2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</row>
    <row r="57" spans="1:53" ht="15" x14ac:dyDescent="0.2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</row>
    <row r="58" spans="1:53" ht="15" x14ac:dyDescent="0.2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</row>
    <row r="59" spans="1:53" ht="15" x14ac:dyDescent="0.2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</row>
    <row r="60" spans="1:53" ht="15" x14ac:dyDescent="0.2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</row>
    <row r="61" spans="1:53" ht="15" x14ac:dyDescent="0.2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</row>
    <row r="62" spans="1:53" ht="15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</row>
    <row r="63" spans="1:53" ht="15" x14ac:dyDescent="0.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</row>
    <row r="64" spans="1:53" ht="15" x14ac:dyDescent="0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</row>
    <row r="65" spans="1:53" ht="15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</row>
    <row r="66" spans="1:53" ht="15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</row>
    <row r="67" spans="1:53" ht="15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</row>
    <row r="68" spans="1:53" ht="15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</row>
    <row r="69" spans="1:53" ht="15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</row>
    <row r="70" spans="1:53" ht="15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</row>
    <row r="71" spans="1:53" ht="15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</row>
    <row r="72" spans="1:53" ht="15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</row>
    <row r="73" spans="1:53" ht="15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</row>
    <row r="74" spans="1:53" ht="15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</row>
    <row r="75" spans="1:53" ht="15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</row>
    <row r="76" spans="1:53" ht="15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</row>
    <row r="77" spans="1:53" ht="15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</row>
    <row r="78" spans="1:53" ht="15" x14ac:dyDescent="0.25">
      <c r="A78" s="130"/>
      <c r="F78" s="191"/>
      <c r="G78" s="191"/>
      <c r="H78" s="191"/>
      <c r="I78" s="191"/>
      <c r="J78" s="191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</row>
    <row r="79" spans="1:53" ht="15" x14ac:dyDescent="0.25">
      <c r="A79" s="130"/>
      <c r="F79" s="191"/>
      <c r="G79" s="191"/>
      <c r="H79" s="191"/>
      <c r="I79" s="191"/>
      <c r="J79" s="191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</row>
    <row r="80" spans="1:53" ht="15" x14ac:dyDescent="0.25">
      <c r="A80" s="130"/>
      <c r="F80" s="191"/>
      <c r="G80" s="191"/>
      <c r="H80" s="191"/>
      <c r="I80" s="191"/>
      <c r="J80" s="191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</row>
    <row r="81" spans="1:53" ht="15" x14ac:dyDescent="0.25">
      <c r="A81" s="130"/>
      <c r="F81" s="191"/>
      <c r="G81" s="191"/>
      <c r="H81" s="191"/>
      <c r="I81" s="191"/>
      <c r="J81" s="191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</row>
    <row r="82" spans="1:53" ht="15" x14ac:dyDescent="0.25"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</row>
  </sheetData>
  <sheetProtection password="CF27" sheet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4"/>
  <sheetViews>
    <sheetView zoomScale="75" zoomScaleNormal="75" workbookViewId="0">
      <selection activeCell="C51" sqref="C51"/>
    </sheetView>
  </sheetViews>
  <sheetFormatPr defaultRowHeight="12.75" x14ac:dyDescent="0.2"/>
  <cols>
    <col min="1" max="1" width="2" customWidth="1"/>
    <col min="2" max="2" width="26.85546875" customWidth="1"/>
    <col min="3" max="3" width="9.140625" customWidth="1"/>
    <col min="4" max="4" width="29.42578125" customWidth="1"/>
    <col min="5" max="5" width="2" customWidth="1"/>
    <col min="6" max="6" width="26.5703125" customWidth="1"/>
    <col min="7" max="7" width="9.140625" customWidth="1"/>
    <col min="8" max="8" width="26" customWidth="1"/>
    <col min="9" max="12" width="9.140625" customWidth="1"/>
  </cols>
  <sheetData>
    <row r="1" spans="1:58" ht="15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</row>
    <row r="2" spans="1:58" ht="18" x14ac:dyDescent="0.25">
      <c r="A2" s="42"/>
      <c r="B2" s="43" t="s">
        <v>208</v>
      </c>
      <c r="C2" s="42"/>
      <c r="D2" s="42"/>
      <c r="E2" s="42"/>
      <c r="F2" s="42"/>
      <c r="G2" s="42"/>
      <c r="H2" s="42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</row>
    <row r="3" spans="1:58" ht="1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</row>
    <row r="4" spans="1:58" ht="18" x14ac:dyDescent="0.25">
      <c r="A4" s="130"/>
      <c r="B4" s="188" t="s">
        <v>48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</row>
    <row r="5" spans="1:58" ht="15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</row>
    <row r="6" spans="1:58" ht="15" x14ac:dyDescent="0.25">
      <c r="A6" s="130"/>
      <c r="B6" s="130" t="s">
        <v>209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58" ht="12.7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58" ht="12.75" customHeight="1" x14ac:dyDescent="0.25">
      <c r="A8" s="130"/>
      <c r="B8" s="130" t="s">
        <v>210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</row>
    <row r="9" spans="1:58" ht="12.75" customHeight="1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</row>
    <row r="10" spans="1:58" ht="12.75" customHeight="1" x14ac:dyDescent="0.25">
      <c r="A10" s="130"/>
      <c r="B10" s="130" t="s">
        <v>211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</row>
    <row r="11" spans="1:58" ht="12.75" customHeight="1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</row>
    <row r="12" spans="1:58" ht="12.75" customHeight="1" x14ac:dyDescent="0.25">
      <c r="A12" s="130"/>
      <c r="B12" s="130" t="s">
        <v>212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</row>
    <row r="13" spans="1:58" ht="12.75" customHeight="1" x14ac:dyDescent="0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</row>
    <row r="14" spans="1:58" ht="12" customHeigh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</row>
    <row r="15" spans="1:58" ht="15.75" customHeight="1" x14ac:dyDescent="0.25">
      <c r="A15" s="130"/>
      <c r="B15" s="189" t="s">
        <v>213</v>
      </c>
      <c r="C15" s="58"/>
      <c r="D15" s="58"/>
      <c r="E15" s="187"/>
      <c r="F15" s="187"/>
      <c r="G15" s="187"/>
      <c r="H15" s="187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</row>
    <row r="16" spans="1:58" ht="12.75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</row>
    <row r="17" spans="1:58" ht="12.75" customHeight="1" x14ac:dyDescent="0.25">
      <c r="A17" s="130"/>
      <c r="B17" s="189" t="s">
        <v>136</v>
      </c>
      <c r="C17" s="187"/>
      <c r="D17" s="187"/>
      <c r="E17" s="130"/>
      <c r="F17" s="189" t="s">
        <v>63</v>
      </c>
      <c r="G17" s="187"/>
      <c r="H17" s="187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</row>
    <row r="18" spans="1:58" ht="12.75" customHeight="1" x14ac:dyDescent="0.25">
      <c r="A18" s="130"/>
      <c r="B18" s="130"/>
      <c r="C18" s="130"/>
      <c r="D18" s="130"/>
      <c r="E18" s="130"/>
      <c r="F18" s="193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</row>
    <row r="19" spans="1:58" ht="12.75" customHeight="1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</row>
    <row r="20" spans="1:58" ht="12.75" customHeight="1" x14ac:dyDescent="0.25">
      <c r="A20" s="130"/>
      <c r="B20" s="16" t="s">
        <v>214</v>
      </c>
      <c r="C20" s="130"/>
      <c r="D20" s="130"/>
      <c r="E20" s="130"/>
      <c r="F20" s="16" t="s">
        <v>215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</row>
    <row r="21" spans="1:58" ht="12.75" customHeight="1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</row>
    <row r="22" spans="1:58" ht="12.75" customHeight="1" x14ac:dyDescent="0.25">
      <c r="A22" s="130"/>
      <c r="B22" s="130" t="s">
        <v>216</v>
      </c>
      <c r="C22" s="190"/>
      <c r="D22" s="130" t="str">
        <f>" (motsvarar "&amp;C22/2&amp;" pass per helgdag)"</f>
        <v xml:space="preserve"> (motsvarar 0 pass per helgdag)</v>
      </c>
      <c r="E22" s="130"/>
      <c r="F22" s="130" t="s">
        <v>63</v>
      </c>
      <c r="G22" s="190"/>
      <c r="H22" s="130" t="str">
        <f>" (motsvarar "&amp;G22/2&amp;" pass per natt)"</f>
        <v xml:space="preserve"> (motsvarar 0 pass per natt)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</row>
    <row r="23" spans="1:58" ht="12.75" customHeight="1" x14ac:dyDescent="0.25">
      <c r="A23" s="130"/>
      <c r="B23" s="130" t="s">
        <v>217</v>
      </c>
      <c r="C23" s="190"/>
      <c r="D23" s="130" t="str">
        <f>" (motsvarar "&amp;C23/2&amp;" pass per helgdag)"</f>
        <v xml:space="preserve"> (motsvarar 0 pass per helgdag)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</row>
    <row r="24" spans="1:58" ht="12.75" customHeight="1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</row>
    <row r="25" spans="1:58" ht="12.75" customHeight="1" x14ac:dyDescent="0.25">
      <c r="A25" s="130"/>
      <c r="B25" s="16" t="s">
        <v>228</v>
      </c>
      <c r="C25" s="130"/>
      <c r="D25" s="130"/>
      <c r="E25" s="130"/>
      <c r="F25" s="16" t="s">
        <v>229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</row>
    <row r="26" spans="1:58" ht="12.75" customHeight="1" x14ac:dyDescent="0.25">
      <c r="A26" s="130"/>
      <c r="B26" s="194" t="s">
        <v>230</v>
      </c>
      <c r="C26" s="190"/>
      <c r="D26" s="12" t="s">
        <v>231</v>
      </c>
      <c r="E26" s="130"/>
      <c r="F26" s="194" t="s">
        <v>230</v>
      </c>
      <c r="G26" s="190"/>
      <c r="H26" s="12" t="s">
        <v>231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8" ht="12.75" customHeight="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8" ht="12.75" customHeight="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</row>
    <row r="29" spans="1:58" ht="12.75" customHeight="1" x14ac:dyDescent="0.25">
      <c r="A29" s="130"/>
      <c r="B29" s="130" t="s">
        <v>220</v>
      </c>
      <c r="C29" s="190"/>
      <c r="D29" s="130" t="str">
        <f>" (motsvarar "&amp;C29/2&amp;" /"&amp;C26&amp;" helger)"</f>
        <v xml:space="preserve"> (motsvarar 0 / helger)</v>
      </c>
      <c r="E29" s="130"/>
      <c r="F29" s="130" t="s">
        <v>221</v>
      </c>
      <c r="G29" s="190"/>
      <c r="H29" s="130" t="str">
        <f>" (motsvarar "&amp;G29/2&amp;" /"&amp;G26&amp;" helger)"</f>
        <v xml:space="preserve"> (motsvarar 0 / helger)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</row>
    <row r="30" spans="1:58" ht="12.75" customHeight="1" x14ac:dyDescent="0.2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</row>
    <row r="31" spans="1:58" ht="12.75" customHeight="1" x14ac:dyDescent="0.25">
      <c r="A31" s="130"/>
      <c r="B31" s="130" t="s">
        <v>222</v>
      </c>
      <c r="C31" s="130"/>
      <c r="D31" s="130"/>
      <c r="E31" s="130"/>
      <c r="F31" s="130" t="s">
        <v>222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</row>
    <row r="32" spans="1:58" ht="12.75" customHeight="1" x14ac:dyDescent="0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</row>
    <row r="33" spans="1:53" ht="12.75" customHeight="1" x14ac:dyDescent="0.25">
      <c r="A33" s="130"/>
      <c r="B33" s="130" t="s">
        <v>223</v>
      </c>
      <c r="C33" s="195" t="str">
        <f>IF(ISERROR((C22+C23)/C29*C26),"0",(C22+C23)/C29*C26)</f>
        <v>0</v>
      </c>
      <c r="D33" s="130" t="str">
        <f>" (avrundat uppåt "&amp;ROUNDUP(C33,0)&amp;")"</f>
        <v xml:space="preserve"> (avrundat uppåt 0)</v>
      </c>
      <c r="E33" s="130"/>
      <c r="F33" s="130" t="s">
        <v>223</v>
      </c>
      <c r="G33" s="195" t="str">
        <f>IF(ISERROR((G22+G23)/G29*G26),"0",(G22+G23)/G29*G26)</f>
        <v>0</v>
      </c>
      <c r="H33" s="130" t="str">
        <f>" (avrundat uppåt "&amp;ROUNDUP(G33,0)&amp;")"</f>
        <v xml:space="preserve"> (avrundat uppåt 0)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</row>
    <row r="34" spans="1:53" ht="12.75" customHeight="1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ht="12.75" customHeight="1" x14ac:dyDescent="0.2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</row>
    <row r="36" spans="1:53" ht="12.75" customHeight="1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</row>
    <row r="37" spans="1:53" ht="12.75" customHeight="1" x14ac:dyDescent="0.2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</row>
    <row r="38" spans="1:53" ht="18.75" customHeight="1" x14ac:dyDescent="0.25">
      <c r="A38" s="130"/>
      <c r="B38" s="189" t="s">
        <v>224</v>
      </c>
      <c r="C38" s="58"/>
      <c r="D38" s="187"/>
      <c r="E38" s="187"/>
      <c r="F38" s="187"/>
      <c r="G38" s="187"/>
      <c r="H38" s="187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</row>
    <row r="39" spans="1:53" ht="12.75" customHeight="1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</row>
    <row r="40" spans="1:53" ht="12.75" customHeight="1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</row>
    <row r="41" spans="1:53" ht="12.75" customHeight="1" x14ac:dyDescent="0.25">
      <c r="A41" s="130"/>
      <c r="B41" s="16" t="s">
        <v>225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53" ht="12.75" customHeight="1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</row>
    <row r="43" spans="1:53" ht="12.75" customHeight="1" x14ac:dyDescent="0.25">
      <c r="A43" s="130"/>
      <c r="B43" s="130" t="s">
        <v>216</v>
      </c>
      <c r="C43" s="190"/>
      <c r="D43" s="130" t="str">
        <f>" (motsvarar "&amp;C43/2&amp;" pass per helgdag)"</f>
        <v xml:space="preserve"> (motsvarar 0 pass per helgdag)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</row>
    <row r="44" spans="1:53" ht="12.75" customHeight="1" x14ac:dyDescent="0.25">
      <c r="A44" s="130"/>
      <c r="B44" s="130" t="s">
        <v>217</v>
      </c>
      <c r="C44" s="190"/>
      <c r="D44" s="130" t="str">
        <f>" (motsvarar "&amp;C44/2&amp;" pass per helgdag)"</f>
        <v xml:space="preserve"> (motsvarar 0 pass per helgdag)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</row>
    <row r="45" spans="1:53" ht="12.75" customHeight="1" x14ac:dyDescent="0.25">
      <c r="A45" s="130"/>
      <c r="B45" s="130" t="s">
        <v>63</v>
      </c>
      <c r="C45" s="190"/>
      <c r="D45" s="130" t="str">
        <f>" (motsvarar "&amp;C45/2&amp;" pass per helgnatt)"</f>
        <v xml:space="preserve"> (motsvarar 0 pass per helgnatt)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</row>
    <row r="46" spans="1:53" ht="12.75" customHeight="1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</row>
    <row r="47" spans="1:53" ht="12.75" customHeight="1" x14ac:dyDescent="0.25">
      <c r="A47" s="130"/>
      <c r="B47" s="16" t="s">
        <v>228</v>
      </c>
      <c r="C47" s="130"/>
      <c r="D47" s="130"/>
      <c r="E47" s="130"/>
      <c r="F47" s="16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</row>
    <row r="48" spans="1:53" ht="12.75" customHeight="1" x14ac:dyDescent="0.25">
      <c r="A48" s="130"/>
      <c r="B48" s="194" t="s">
        <v>230</v>
      </c>
      <c r="C48" s="190"/>
      <c r="D48" s="12" t="s">
        <v>231</v>
      </c>
      <c r="E48" s="130"/>
      <c r="F48" s="194"/>
      <c r="G48" s="190"/>
      <c r="H48" s="12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</row>
    <row r="49" spans="1:53" ht="12.75" customHeight="1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</row>
    <row r="50" spans="1:53" ht="12.75" customHeight="1" x14ac:dyDescent="0.2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</row>
    <row r="51" spans="1:53" ht="12.75" customHeight="1" x14ac:dyDescent="0.25">
      <c r="A51" s="130"/>
      <c r="B51" s="130" t="s">
        <v>227</v>
      </c>
      <c r="C51" s="190"/>
      <c r="D51" s="130" t="str">
        <f>" (motsvarar "&amp;C51/2&amp;" /"&amp;C48&amp;" helger)"</f>
        <v xml:space="preserve"> (motsvarar 0 / helger)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</row>
    <row r="52" spans="1:53" ht="12.75" customHeight="1" x14ac:dyDescent="0.2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</row>
    <row r="53" spans="1:53" ht="12.75" customHeight="1" x14ac:dyDescent="0.25">
      <c r="A53" s="130"/>
      <c r="B53" s="16" t="s">
        <v>222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</row>
    <row r="54" spans="1:53" ht="12.75" customHeight="1" x14ac:dyDescent="0.2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</row>
    <row r="55" spans="1:53" ht="12.75" customHeight="1" x14ac:dyDescent="0.25">
      <c r="A55" s="130"/>
      <c r="B55" s="130" t="s">
        <v>223</v>
      </c>
      <c r="C55" s="195" t="str">
        <f>IF(ISERROR((((C43+C44+C45)/C51*C48))),"0",(((C43+C44+C45)/C51*C48)))</f>
        <v>0</v>
      </c>
      <c r="D55" s="130" t="str">
        <f>" (avrundat uppåt "&amp;ROUNDUP(C55,0)&amp;")"</f>
        <v xml:space="preserve"> (avrundat uppåt 0)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</row>
    <row r="56" spans="1:53" ht="12.75" customHeight="1" x14ac:dyDescent="0.2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</row>
    <row r="57" spans="1:53" ht="12.75" customHeight="1" x14ac:dyDescent="0.2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</row>
    <row r="58" spans="1:53" ht="15" x14ac:dyDescent="0.2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</row>
    <row r="59" spans="1:53" ht="15" x14ac:dyDescent="0.2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</row>
    <row r="60" spans="1:53" ht="15" x14ac:dyDescent="0.2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</row>
    <row r="61" spans="1:53" ht="15" x14ac:dyDescent="0.2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</row>
    <row r="62" spans="1:53" ht="15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</row>
    <row r="63" spans="1:53" ht="15" x14ac:dyDescent="0.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</row>
    <row r="64" spans="1:53" ht="15" x14ac:dyDescent="0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</row>
    <row r="65" spans="1:53" ht="15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</row>
    <row r="66" spans="1:53" ht="15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</row>
    <row r="67" spans="1:53" ht="15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</row>
    <row r="68" spans="1:53" ht="15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</row>
    <row r="69" spans="1:53" ht="15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</row>
    <row r="70" spans="1:53" ht="15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</row>
    <row r="71" spans="1:53" ht="15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</row>
    <row r="72" spans="1:53" ht="15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</row>
    <row r="73" spans="1:53" ht="15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</row>
    <row r="74" spans="1:53" ht="15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</row>
    <row r="75" spans="1:53" ht="15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</row>
    <row r="76" spans="1:53" ht="15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</row>
    <row r="77" spans="1:53" ht="15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</row>
    <row r="78" spans="1:53" ht="15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</row>
    <row r="79" spans="1:53" ht="15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</row>
    <row r="80" spans="1:53" ht="15" x14ac:dyDescent="0.25">
      <c r="A80" s="130"/>
      <c r="F80" s="68"/>
      <c r="G80" s="68"/>
      <c r="H80" s="68"/>
      <c r="I80" s="68"/>
      <c r="J80" s="68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</row>
    <row r="81" spans="1:53" ht="15" x14ac:dyDescent="0.25">
      <c r="A81" s="130"/>
      <c r="F81" s="68"/>
      <c r="G81" s="68"/>
      <c r="H81" s="68"/>
      <c r="I81" s="68"/>
      <c r="J81" s="68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</row>
    <row r="82" spans="1:53" ht="15" x14ac:dyDescent="0.25">
      <c r="A82" s="130"/>
      <c r="F82" s="68"/>
      <c r="G82" s="68"/>
      <c r="H82" s="68"/>
      <c r="I82" s="68"/>
      <c r="J82" s="68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</row>
    <row r="83" spans="1:53" ht="15" x14ac:dyDescent="0.25">
      <c r="A83" s="130"/>
      <c r="F83" s="68"/>
      <c r="G83" s="68"/>
      <c r="H83" s="68"/>
      <c r="I83" s="68"/>
      <c r="J83" s="68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</row>
    <row r="84" spans="1:53" ht="15" x14ac:dyDescent="0.25"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</row>
  </sheetData>
  <sheetProtection password="CF27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7"/>
  <sheetViews>
    <sheetView showGridLines="0" zoomScaleNormal="100" workbookViewId="0">
      <selection activeCell="K19" sqref="K19"/>
    </sheetView>
  </sheetViews>
  <sheetFormatPr defaultColWidth="0" defaultRowHeight="12.75" zeroHeight="1" x14ac:dyDescent="0.2"/>
  <cols>
    <col min="1" max="1" width="3" customWidth="1"/>
    <col min="2" max="2" width="2.5703125" customWidth="1"/>
    <col min="3" max="9" width="9.140625" customWidth="1"/>
    <col min="10" max="10" width="15.7109375" customWidth="1"/>
    <col min="11" max="11" width="11.140625" customWidth="1"/>
  </cols>
  <sheetData>
    <row r="1" spans="1:11" x14ac:dyDescent="0.2"/>
    <row r="2" spans="1:11" x14ac:dyDescent="0.2"/>
    <row r="3" spans="1:11" ht="15.75" x14ac:dyDescent="0.25">
      <c r="A3" s="42"/>
      <c r="B3" s="73" t="s">
        <v>85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s="90" customFormat="1" ht="15.75" x14ac:dyDescent="0.25">
      <c r="A4" s="23"/>
      <c r="B4" s="107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">
      <c r="A6" s="15"/>
      <c r="B6" s="16" t="s">
        <v>74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15"/>
      <c r="B7" s="15"/>
      <c r="C7" s="15"/>
      <c r="D7" s="15"/>
      <c r="E7" s="61"/>
      <c r="F7" s="15"/>
      <c r="G7" s="15"/>
      <c r="H7" s="15"/>
      <c r="I7" s="15"/>
      <c r="J7" s="15"/>
      <c r="K7" s="15"/>
    </row>
    <row r="8" spans="1:11" x14ac:dyDescent="0.2">
      <c r="A8" s="15"/>
      <c r="B8" s="72" t="s">
        <v>75</v>
      </c>
      <c r="C8" s="72"/>
      <c r="D8" s="72"/>
      <c r="E8" s="72"/>
      <c r="F8" s="72"/>
      <c r="G8" s="72"/>
      <c r="H8" s="72"/>
      <c r="I8" s="72"/>
      <c r="J8" s="72"/>
      <c r="K8" s="15"/>
    </row>
    <row r="9" spans="1:11" x14ac:dyDescent="0.2">
      <c r="A9" s="15"/>
      <c r="B9" t="s">
        <v>72</v>
      </c>
      <c r="C9" s="72"/>
      <c r="D9" s="72"/>
      <c r="E9" s="72"/>
      <c r="F9" s="72"/>
      <c r="G9" s="72"/>
      <c r="H9" s="72"/>
      <c r="I9" s="72"/>
      <c r="J9" s="72"/>
      <c r="K9" s="15"/>
    </row>
    <row r="10" spans="1:11" x14ac:dyDescent="0.2">
      <c r="A10" s="15"/>
      <c r="C10" s="72"/>
      <c r="D10" s="72"/>
      <c r="E10" s="72"/>
      <c r="F10" s="72"/>
      <c r="G10" s="72"/>
      <c r="H10" s="72"/>
      <c r="I10" s="72"/>
      <c r="J10" s="72"/>
      <c r="K10" s="15"/>
    </row>
    <row r="11" spans="1:11" x14ac:dyDescent="0.2">
      <c r="A11" s="15"/>
      <c r="B11" s="72" t="s">
        <v>76</v>
      </c>
      <c r="C11" s="72"/>
      <c r="D11" s="72"/>
      <c r="E11" s="72"/>
      <c r="F11" s="72"/>
      <c r="G11" s="72"/>
      <c r="H11" s="72"/>
      <c r="I11" s="72"/>
      <c r="J11" s="72"/>
      <c r="K11" s="15"/>
    </row>
    <row r="12" spans="1:11" x14ac:dyDescent="0.2">
      <c r="A12" s="15"/>
      <c r="B12" s="72" t="s">
        <v>73</v>
      </c>
      <c r="C12" s="72"/>
      <c r="D12" s="72"/>
      <c r="E12" s="72"/>
      <c r="F12" s="72"/>
      <c r="G12" s="72"/>
      <c r="H12" s="72"/>
      <c r="I12" s="72"/>
      <c r="J12" s="72"/>
      <c r="K12" s="15"/>
    </row>
    <row r="13" spans="1:11" x14ac:dyDescent="0.2">
      <c r="A13" s="15"/>
      <c r="B13" s="72"/>
      <c r="C13" s="72"/>
      <c r="D13" s="72"/>
      <c r="E13" s="72"/>
      <c r="F13" s="72"/>
      <c r="G13" s="72"/>
      <c r="H13" s="72"/>
      <c r="I13" s="72"/>
      <c r="J13" s="72"/>
      <c r="K13" s="15"/>
    </row>
    <row r="14" spans="1:11" x14ac:dyDescent="0.2">
      <c r="A14" s="15"/>
      <c r="B14" s="72" t="s">
        <v>65</v>
      </c>
      <c r="C14" s="72"/>
      <c r="D14" s="72"/>
      <c r="E14" s="72"/>
      <c r="F14" s="72"/>
      <c r="G14" s="72"/>
      <c r="H14" s="72"/>
      <c r="I14" s="72"/>
      <c r="J14" s="72"/>
      <c r="K14" s="15"/>
    </row>
    <row r="15" spans="1:11" x14ac:dyDescent="0.2">
      <c r="A15" s="15"/>
      <c r="B15" s="72" t="s">
        <v>66</v>
      </c>
      <c r="C15" s="72"/>
      <c r="D15" s="72"/>
      <c r="E15" s="72"/>
      <c r="F15" s="72"/>
      <c r="G15" s="72"/>
      <c r="H15" s="72"/>
      <c r="I15" s="72"/>
      <c r="J15" s="72"/>
      <c r="K15" s="15"/>
    </row>
    <row r="16" spans="1:11" x14ac:dyDescent="0.2">
      <c r="A16" s="15"/>
      <c r="B16" s="72"/>
      <c r="C16" s="72"/>
      <c r="D16" s="72"/>
      <c r="E16" s="72"/>
      <c r="F16" s="72"/>
      <c r="G16" s="72"/>
      <c r="H16" s="72"/>
      <c r="I16" s="72"/>
      <c r="J16" s="72"/>
      <c r="K16" s="15"/>
    </row>
    <row r="17" spans="1:11" x14ac:dyDescent="0.2">
      <c r="A17" s="15"/>
      <c r="B17" s="72" t="s">
        <v>89</v>
      </c>
      <c r="C17" s="72"/>
      <c r="D17" s="72"/>
      <c r="E17" s="72"/>
      <c r="F17" s="72"/>
      <c r="G17" s="72"/>
      <c r="H17" s="72"/>
      <c r="I17" s="72"/>
      <c r="J17" s="72"/>
      <c r="K17" s="15"/>
    </row>
    <row r="18" spans="1:11" x14ac:dyDescent="0.2">
      <c r="A18" s="15"/>
      <c r="B18" s="72"/>
      <c r="C18" s="72"/>
      <c r="D18" s="72"/>
      <c r="E18" s="72"/>
      <c r="F18" s="72"/>
      <c r="G18" s="72"/>
      <c r="H18" s="72"/>
      <c r="I18" s="72"/>
      <c r="J18" s="72"/>
      <c r="K18" s="15"/>
    </row>
    <row r="19" spans="1:11" x14ac:dyDescent="0.2">
      <c r="A19" s="15"/>
      <c r="B19" s="105" t="s">
        <v>69</v>
      </c>
      <c r="C19" s="72" t="s">
        <v>71</v>
      </c>
      <c r="D19" s="72"/>
      <c r="E19" s="72"/>
      <c r="F19" s="72"/>
      <c r="G19" s="72"/>
      <c r="H19" s="72"/>
      <c r="I19" s="72"/>
      <c r="J19" s="72"/>
      <c r="K19" s="15"/>
    </row>
    <row r="20" spans="1:11" x14ac:dyDescent="0.2">
      <c r="A20" s="15"/>
      <c r="C20" s="72" t="s">
        <v>67</v>
      </c>
      <c r="D20" s="72"/>
      <c r="E20" s="72"/>
      <c r="F20" s="72"/>
      <c r="G20" s="72"/>
      <c r="H20" s="72"/>
      <c r="I20" s="72"/>
      <c r="J20" s="72"/>
      <c r="K20" s="15"/>
    </row>
    <row r="21" spans="1:11" x14ac:dyDescent="0.2">
      <c r="A21" s="15"/>
      <c r="C21" s="72"/>
      <c r="D21" s="72"/>
      <c r="E21" s="72"/>
      <c r="F21" s="72"/>
      <c r="G21" s="72"/>
      <c r="H21" s="72"/>
      <c r="I21" s="72"/>
      <c r="J21" s="72"/>
      <c r="K21" s="15"/>
    </row>
    <row r="22" spans="1:11" x14ac:dyDescent="0.2">
      <c r="A22" s="15"/>
      <c r="B22" s="72"/>
      <c r="C22" s="72"/>
      <c r="D22" s="72"/>
      <c r="E22" s="72"/>
      <c r="F22" s="72"/>
      <c r="G22" s="72"/>
      <c r="H22" s="72"/>
      <c r="I22" s="72"/>
      <c r="J22" s="72"/>
      <c r="K22" s="15"/>
    </row>
    <row r="23" spans="1:11" x14ac:dyDescent="0.2">
      <c r="A23" s="15"/>
      <c r="B23" s="106" t="s">
        <v>77</v>
      </c>
      <c r="C23" s="72"/>
      <c r="D23" s="72"/>
      <c r="E23" s="72"/>
      <c r="F23" s="72"/>
      <c r="G23" s="72"/>
      <c r="H23" s="72"/>
      <c r="I23" s="72"/>
      <c r="J23" s="72"/>
      <c r="K23" s="15"/>
    </row>
    <row r="24" spans="1:11" x14ac:dyDescent="0.2">
      <c r="A24" s="15"/>
      <c r="B24" s="72"/>
      <c r="C24" s="72"/>
      <c r="D24" s="72"/>
      <c r="E24" s="72"/>
      <c r="F24" s="72"/>
      <c r="G24" s="72"/>
      <c r="H24" s="72"/>
      <c r="I24" s="72"/>
      <c r="J24" s="72"/>
      <c r="K24" s="15"/>
    </row>
    <row r="25" spans="1:11" x14ac:dyDescent="0.2">
      <c r="A25" s="15"/>
      <c r="B25" s="72" t="s">
        <v>80</v>
      </c>
      <c r="C25" s="72"/>
      <c r="D25" s="72"/>
      <c r="E25" s="72"/>
      <c r="F25" s="72"/>
      <c r="G25" s="72"/>
      <c r="H25" s="72"/>
      <c r="I25" s="72"/>
      <c r="J25" s="72"/>
      <c r="K25" s="15"/>
    </row>
    <row r="26" spans="1:11" x14ac:dyDescent="0.2">
      <c r="A26" s="15"/>
      <c r="B26" s="72" t="s">
        <v>90</v>
      </c>
      <c r="C26" s="72"/>
      <c r="D26" s="72"/>
      <c r="E26" s="72"/>
      <c r="F26" s="72"/>
      <c r="G26" s="72"/>
      <c r="H26" s="72"/>
      <c r="I26" s="72"/>
      <c r="J26" s="72"/>
      <c r="K26" s="15"/>
    </row>
    <row r="27" spans="1:11" x14ac:dyDescent="0.2">
      <c r="A27" s="15"/>
      <c r="B27" s="72" t="s">
        <v>70</v>
      </c>
      <c r="C27" s="72"/>
      <c r="D27" s="72"/>
      <c r="E27" s="72"/>
      <c r="F27" s="72"/>
      <c r="G27" s="72"/>
      <c r="H27" s="72"/>
      <c r="I27" s="72"/>
      <c r="J27" s="72"/>
      <c r="K27" s="15"/>
    </row>
    <row r="28" spans="1:11" x14ac:dyDescent="0.2">
      <c r="A28" s="15"/>
      <c r="B28" s="72"/>
      <c r="C28" s="72"/>
      <c r="D28" s="72"/>
      <c r="E28" s="72"/>
      <c r="F28" s="72"/>
      <c r="G28" s="72"/>
      <c r="H28" s="72"/>
      <c r="I28" s="72"/>
      <c r="J28" s="72"/>
      <c r="K28" s="15"/>
    </row>
    <row r="29" spans="1:11" x14ac:dyDescent="0.2">
      <c r="A29" s="15"/>
      <c r="B29" s="72" t="s">
        <v>79</v>
      </c>
      <c r="D29" s="72"/>
      <c r="E29" s="72"/>
      <c r="F29" s="72"/>
      <c r="G29" s="72"/>
      <c r="H29" s="72"/>
      <c r="I29" s="72"/>
      <c r="J29" s="72"/>
      <c r="K29" s="15"/>
    </row>
    <row r="30" spans="1:11" x14ac:dyDescent="0.2">
      <c r="A30" s="15"/>
      <c r="B30" s="105" t="s">
        <v>78</v>
      </c>
      <c r="D30" s="72"/>
      <c r="E30" s="72"/>
      <c r="F30" s="72"/>
      <c r="G30" s="72"/>
      <c r="H30" s="72"/>
      <c r="I30" s="72"/>
      <c r="J30" s="72"/>
      <c r="K30" s="15"/>
    </row>
    <row r="31" spans="1:11" x14ac:dyDescent="0.2">
      <c r="A31" s="15"/>
      <c r="B31" s="105"/>
      <c r="D31" s="72"/>
      <c r="E31" s="72"/>
      <c r="F31" s="72"/>
      <c r="G31" s="72"/>
      <c r="H31" s="72"/>
      <c r="I31" s="72"/>
      <c r="J31" s="72"/>
      <c r="K31" s="15"/>
    </row>
    <row r="32" spans="1:11" x14ac:dyDescent="0.2">
      <c r="A32" s="15"/>
      <c r="B32" s="106" t="s">
        <v>81</v>
      </c>
      <c r="C32" s="72"/>
      <c r="D32" s="72"/>
      <c r="E32" s="72"/>
      <c r="F32" s="72"/>
      <c r="G32" s="72"/>
      <c r="H32" s="72"/>
      <c r="I32" s="72"/>
      <c r="J32" s="72"/>
      <c r="K32" s="15"/>
    </row>
    <row r="33" spans="1:11" x14ac:dyDescent="0.2">
      <c r="A33" s="15"/>
      <c r="B33" s="106"/>
      <c r="C33" s="72"/>
      <c r="D33" s="72"/>
      <c r="E33" s="72"/>
      <c r="F33" s="72"/>
      <c r="G33" s="72"/>
      <c r="H33" s="72"/>
      <c r="I33" s="72"/>
      <c r="J33" s="72"/>
      <c r="K33" s="15"/>
    </row>
    <row r="34" spans="1:11" x14ac:dyDescent="0.2">
      <c r="A34" s="15"/>
      <c r="B34" s="72" t="s">
        <v>82</v>
      </c>
      <c r="D34" s="72"/>
      <c r="E34" s="72"/>
      <c r="F34" s="72"/>
      <c r="G34" s="72"/>
      <c r="H34" s="72"/>
      <c r="I34" s="72"/>
      <c r="J34" s="72"/>
      <c r="K34" s="15"/>
    </row>
    <row r="35" spans="1:11" x14ac:dyDescent="0.2">
      <c r="A35" s="15"/>
      <c r="B35" s="72" t="s">
        <v>88</v>
      </c>
      <c r="D35" s="72"/>
      <c r="E35" s="72"/>
      <c r="F35" s="72"/>
      <c r="G35" s="72"/>
      <c r="H35" s="72"/>
      <c r="I35" s="72"/>
      <c r="J35" s="72"/>
      <c r="K35" s="15"/>
    </row>
    <row r="36" spans="1:11" x14ac:dyDescent="0.2">
      <c r="A36" s="15"/>
      <c r="B36" s="72" t="s">
        <v>86</v>
      </c>
      <c r="C36" s="72"/>
      <c r="D36" s="72"/>
      <c r="E36" s="72"/>
      <c r="F36" s="72"/>
      <c r="G36" s="72"/>
      <c r="H36" s="72"/>
      <c r="I36" s="72"/>
      <c r="J36" s="72"/>
      <c r="K36" s="15"/>
    </row>
    <row r="37" spans="1:11" x14ac:dyDescent="0.2">
      <c r="A37" s="15"/>
      <c r="B37" s="72" t="s">
        <v>87</v>
      </c>
      <c r="D37" s="72"/>
      <c r="E37" s="72"/>
      <c r="F37" s="72"/>
      <c r="G37" s="72"/>
      <c r="H37" s="72"/>
      <c r="I37" s="72"/>
      <c r="J37" s="72"/>
      <c r="K37" s="15"/>
    </row>
    <row r="38" spans="1:11" x14ac:dyDescent="0.2">
      <c r="A38" s="15"/>
      <c r="D38" s="72"/>
      <c r="E38" s="72"/>
      <c r="F38" s="72"/>
      <c r="G38" s="72"/>
      <c r="H38" s="72"/>
      <c r="I38" s="72"/>
      <c r="J38" s="72"/>
      <c r="K38" s="15"/>
    </row>
    <row r="39" spans="1:11" x14ac:dyDescent="0.2">
      <c r="A39" s="15"/>
      <c r="B39" s="72" t="s">
        <v>83</v>
      </c>
      <c r="D39" s="72"/>
      <c r="E39" s="72"/>
      <c r="F39" s="72"/>
      <c r="G39" s="72"/>
      <c r="H39" s="72"/>
      <c r="I39" s="72"/>
      <c r="J39" s="72"/>
      <c r="K39" s="15"/>
    </row>
    <row r="40" spans="1:11" x14ac:dyDescent="0.2">
      <c r="A40" s="15"/>
      <c r="B40" s="72" t="s">
        <v>68</v>
      </c>
      <c r="C40" s="72"/>
      <c r="D40" s="72"/>
      <c r="E40" s="72"/>
      <c r="F40" s="72"/>
      <c r="G40" s="72"/>
      <c r="H40" s="72"/>
      <c r="I40" s="72"/>
      <c r="J40" s="72"/>
      <c r="K40" s="15"/>
    </row>
    <row r="41" spans="1:11" x14ac:dyDescent="0.2">
      <c r="A41" s="15"/>
      <c r="C41" s="72"/>
      <c r="D41" s="72"/>
      <c r="E41" s="72"/>
      <c r="F41" s="72"/>
      <c r="G41" s="72"/>
      <c r="H41" s="72"/>
      <c r="I41" s="72"/>
      <c r="J41" s="72"/>
      <c r="K41" s="15"/>
    </row>
    <row r="42" spans="1:11" x14ac:dyDescent="0.2">
      <c r="A42" s="15"/>
      <c r="C42" s="72"/>
      <c r="D42" s="72"/>
      <c r="E42" s="72"/>
      <c r="F42" s="72"/>
      <c r="G42" s="72"/>
      <c r="H42" s="72"/>
      <c r="I42" s="72"/>
      <c r="J42" s="72"/>
      <c r="K42" s="15"/>
    </row>
    <row r="43" spans="1:11" x14ac:dyDescent="0.2">
      <c r="A43" s="15"/>
      <c r="C43" s="72"/>
      <c r="D43" s="72"/>
      <c r="E43" s="72"/>
      <c r="F43" s="72"/>
      <c r="G43" s="72"/>
      <c r="H43" s="72"/>
      <c r="I43" s="72"/>
      <c r="J43" s="72"/>
      <c r="K43" s="15"/>
    </row>
    <row r="44" spans="1:11" hidden="1" x14ac:dyDescent="0.2">
      <c r="A44" s="15"/>
      <c r="C44" s="72"/>
      <c r="D44" s="72"/>
      <c r="E44" s="72"/>
      <c r="F44" s="72"/>
      <c r="G44" s="72"/>
      <c r="H44" s="72"/>
      <c r="I44" s="72"/>
      <c r="J44" s="72"/>
      <c r="K44" s="15"/>
    </row>
    <row r="45" spans="1:11" hidden="1" x14ac:dyDescent="0.2">
      <c r="A45" s="15"/>
      <c r="B45" s="72"/>
      <c r="C45" s="72"/>
      <c r="D45" s="72"/>
      <c r="E45" s="72"/>
      <c r="F45" s="72"/>
      <c r="G45" s="72"/>
      <c r="H45" s="72"/>
      <c r="I45" s="72"/>
      <c r="J45" s="72"/>
      <c r="K45" s="15"/>
    </row>
    <row r="46" spans="1:11" hidden="1" x14ac:dyDescent="0.2">
      <c r="A46" s="15"/>
      <c r="C46" s="72"/>
      <c r="D46" s="72"/>
      <c r="E46" s="72"/>
      <c r="F46" s="72"/>
      <c r="G46" s="72"/>
      <c r="H46" s="72"/>
      <c r="I46" s="72"/>
      <c r="J46" s="72"/>
      <c r="K46" s="15"/>
    </row>
    <row r="47" spans="1:11" hidden="1" x14ac:dyDescent="0.2">
      <c r="A47" s="15"/>
      <c r="C47" s="15"/>
      <c r="D47" s="15"/>
      <c r="E47" s="15"/>
      <c r="F47" s="15"/>
      <c r="G47" s="15"/>
      <c r="H47" s="15"/>
      <c r="I47" s="15"/>
      <c r="J47" s="15"/>
      <c r="K47" s="15"/>
    </row>
  </sheetData>
  <sheetProtection password="CF27" sheet="1" objects="1" scenarios="1" autoFilter="0" pivotTables="0"/>
  <customSheetViews>
    <customSheetView guid="{5200DD48-A486-4684-B87B-E71F58E90AAA}" scale="75" showGridLines="0" hiddenRows="1" hiddenColumns="1">
      <selection activeCell="K41" sqref="K41"/>
      <pageMargins left="0.75" right="0.75" top="1" bottom="1" header="0.5" footer="0.5"/>
      <pageSetup paperSize="9" scale="89" orientation="portrait" r:id="rId1"/>
      <headerFooter alignWithMargins="0"/>
    </customSheetView>
  </customSheetViews>
  <phoneticPr fontId="5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EL53"/>
  <sheetViews>
    <sheetView showGridLines="0" tabSelected="1" topLeftCell="B1" zoomScale="75" zoomScaleNormal="75" zoomScaleSheetLayoutView="70" workbookViewId="0">
      <selection activeCell="AC36" sqref="AC36"/>
    </sheetView>
  </sheetViews>
  <sheetFormatPr defaultColWidth="9.140625" defaultRowHeight="12.75" x14ac:dyDescent="0.2"/>
  <cols>
    <col min="1" max="1" width="3" hidden="1" customWidth="1"/>
    <col min="2" max="2" width="2.140625" customWidth="1"/>
    <col min="3" max="3" width="16" customWidth="1"/>
    <col min="4" max="6" width="9.42578125" customWidth="1"/>
    <col min="7" max="7" width="9.28515625" customWidth="1"/>
    <col min="8" max="10" width="9.42578125" customWidth="1"/>
    <col min="11" max="18" width="8.42578125" customWidth="1"/>
    <col min="19" max="19" width="9.28515625" customWidth="1"/>
    <col min="20" max="20" width="6.42578125" style="74" customWidth="1"/>
    <col min="21" max="21" width="6.140625" style="74" customWidth="1"/>
    <col min="22" max="22" width="15.85546875" style="74" customWidth="1"/>
    <col min="23" max="23" width="8.28515625" style="74" customWidth="1"/>
    <col min="24" max="24" width="2.140625" style="74" customWidth="1"/>
    <col min="25" max="25" width="4.42578125" style="66" customWidth="1"/>
    <col min="26" max="26" width="13" style="66" customWidth="1"/>
    <col min="27" max="27" width="19.7109375" style="68" customWidth="1"/>
    <col min="28" max="28" width="13.5703125" style="68" customWidth="1"/>
    <col min="29" max="29" width="8.85546875" style="68" customWidth="1"/>
    <col min="30" max="33" width="8.85546875" style="62" customWidth="1"/>
    <col min="34" max="39" width="8.85546875" style="68" customWidth="1"/>
    <col min="40" max="100" width="9.140625" style="68"/>
    <col min="101" max="141" width="9.140625" style="70"/>
    <col min="142" max="16384" width="9.140625" style="62"/>
  </cols>
  <sheetData>
    <row r="2" spans="1:141" s="68" customFormat="1" ht="18" x14ac:dyDescent="0.25">
      <c r="A2" s="42"/>
      <c r="B2" s="42"/>
      <c r="C2" s="43" t="str">
        <f>"Ordinarie Bemanningsbehov - "&amp;D17&amp;", "&amp;D15</f>
        <v xml:space="preserve">Ordinarie Bemanningsbehov - , 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75"/>
      <c r="U2" s="75"/>
      <c r="V2" s="75"/>
      <c r="W2" s="75"/>
      <c r="X2" s="75"/>
      <c r="Y2" s="66"/>
      <c r="Z2" s="66"/>
      <c r="AD2" s="62"/>
      <c r="AE2" s="62"/>
      <c r="AF2" s="62"/>
      <c r="AG2" s="62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41" ht="18" x14ac:dyDescent="0.25">
      <c r="A3" s="23"/>
      <c r="B3" s="23"/>
      <c r="C3" s="4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68"/>
      <c r="U3" s="68"/>
      <c r="V3" s="68"/>
      <c r="W3" s="68"/>
      <c r="X3" s="68"/>
    </row>
    <row r="4" spans="1:141" ht="18" x14ac:dyDescent="0.25">
      <c r="A4" s="23"/>
      <c r="B4" s="23"/>
      <c r="C4" s="44" t="s">
        <v>48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8"/>
      <c r="U4" s="68"/>
      <c r="V4" s="68"/>
      <c r="W4" s="68"/>
      <c r="X4" s="68"/>
      <c r="AB4" s="69"/>
    </row>
    <row r="5" spans="1:141" ht="12.75" customHeight="1" x14ac:dyDescent="0.25">
      <c r="A5" s="23"/>
      <c r="B5" s="23"/>
      <c r="C5" s="4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8"/>
      <c r="U5" s="68"/>
      <c r="V5" s="68"/>
      <c r="W5" s="68"/>
      <c r="X5" s="68"/>
    </row>
    <row r="6" spans="1:141" ht="12" customHeight="1" x14ac:dyDescent="0.2">
      <c r="A6" s="23"/>
      <c r="B6" s="23"/>
      <c r="C6" s="24" t="s">
        <v>100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68"/>
      <c r="U6" s="68"/>
      <c r="V6" s="68"/>
      <c r="W6" s="68"/>
      <c r="X6" s="68"/>
    </row>
    <row r="7" spans="1:141" ht="12" customHeight="1" x14ac:dyDescent="0.25">
      <c r="A7" s="23"/>
      <c r="B7" s="23"/>
      <c r="C7" s="4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68"/>
      <c r="U7" s="68"/>
      <c r="V7" s="68"/>
      <c r="W7" s="68"/>
      <c r="X7" s="68"/>
    </row>
    <row r="8" spans="1:141" ht="12" customHeight="1" x14ac:dyDescent="0.2">
      <c r="A8" s="23"/>
      <c r="B8" s="23"/>
      <c r="C8" s="24" t="s">
        <v>51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8"/>
      <c r="U8" s="68"/>
      <c r="V8" s="68"/>
      <c r="W8" s="68"/>
      <c r="X8" s="68"/>
      <c r="AB8" s="69"/>
    </row>
    <row r="9" spans="1:141" ht="12" customHeight="1" x14ac:dyDescent="0.2">
      <c r="A9" s="23"/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68"/>
      <c r="U9" s="68"/>
      <c r="V9" s="68"/>
      <c r="W9" s="68"/>
      <c r="X9" s="68"/>
    </row>
    <row r="10" spans="1:141" ht="12" customHeight="1" x14ac:dyDescent="0.2">
      <c r="A10" s="23"/>
      <c r="B10" s="23"/>
      <c r="C10" s="24" t="s">
        <v>49</v>
      </c>
      <c r="D10" s="23"/>
      <c r="E10" s="23"/>
      <c r="G10" s="37"/>
      <c r="H10" s="23" t="s">
        <v>50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68"/>
      <c r="U10" s="68"/>
      <c r="V10" s="68"/>
      <c r="W10" s="68"/>
      <c r="X10" s="68"/>
      <c r="AB10" s="80"/>
      <c r="AC10" s="81"/>
      <c r="AD10" s="65"/>
      <c r="AE10" s="65"/>
      <c r="AF10" s="65"/>
      <c r="AG10" s="65"/>
      <c r="AH10" s="81"/>
      <c r="AI10" s="81"/>
    </row>
    <row r="11" spans="1:141" ht="12" customHeight="1" x14ac:dyDescent="0.25">
      <c r="A11" s="23"/>
      <c r="B11" s="23"/>
      <c r="C11" s="4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68"/>
      <c r="U11" s="68"/>
      <c r="V11" s="68"/>
      <c r="W11" s="68"/>
      <c r="X11" s="68"/>
      <c r="AB11" s="80"/>
      <c r="AC11" s="81"/>
      <c r="AD11" s="65"/>
      <c r="AE11" s="65"/>
      <c r="AF11" s="65"/>
      <c r="AG11" s="65"/>
      <c r="AH11" s="81"/>
      <c r="AI11" s="81"/>
    </row>
    <row r="12" spans="1:141" ht="18" x14ac:dyDescent="0.25">
      <c r="A12" s="23"/>
      <c r="B12" s="23"/>
      <c r="C12" s="44" t="s">
        <v>44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68"/>
      <c r="U12" s="68"/>
      <c r="V12" s="68"/>
      <c r="W12" s="68"/>
      <c r="X12" s="68"/>
      <c r="AB12" s="80"/>
      <c r="AC12" s="81"/>
      <c r="AD12" s="65"/>
      <c r="AE12" s="65"/>
      <c r="AF12" s="65"/>
      <c r="AG12" s="65"/>
      <c r="AH12" s="81"/>
      <c r="AI12" s="81"/>
    </row>
    <row r="13" spans="1:141" ht="12.75" customHeight="1" x14ac:dyDescent="0.25">
      <c r="A13" s="23"/>
      <c r="B13" s="23"/>
      <c r="C13" s="4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68"/>
      <c r="U13" s="68"/>
      <c r="V13" s="68"/>
      <c r="W13" s="68"/>
      <c r="X13" s="68"/>
      <c r="AB13" s="80"/>
      <c r="AC13" s="81"/>
      <c r="AD13" s="65"/>
      <c r="AE13" s="65"/>
      <c r="AF13" s="65"/>
      <c r="AG13" s="65"/>
      <c r="AH13" s="81"/>
      <c r="AI13" s="81"/>
    </row>
    <row r="14" spans="1:141" x14ac:dyDescent="0.2">
      <c r="D14" s="10"/>
      <c r="P14" s="25"/>
      <c r="T14" s="61"/>
      <c r="V14" s="61"/>
      <c r="W14" s="61"/>
      <c r="X14" s="61"/>
      <c r="AB14" s="80"/>
      <c r="AC14" s="81"/>
      <c r="AD14" s="65"/>
      <c r="AE14" s="65"/>
      <c r="AF14" s="65"/>
      <c r="AG14" s="65"/>
      <c r="AH14" s="81"/>
      <c r="AI14" s="81"/>
    </row>
    <row r="15" spans="1:141" x14ac:dyDescent="0.2">
      <c r="C15" s="4" t="s">
        <v>159</v>
      </c>
      <c r="D15" s="174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  <c r="Q15" s="2"/>
      <c r="R15" s="2"/>
      <c r="S15" s="2"/>
      <c r="T15" s="93"/>
      <c r="U15" s="94"/>
      <c r="V15" s="93"/>
      <c r="W15" s="93"/>
      <c r="X15" s="61"/>
      <c r="AB15" s="80"/>
      <c r="AC15" s="81"/>
      <c r="AD15" s="65"/>
      <c r="AE15" s="65"/>
      <c r="AF15" s="65"/>
      <c r="AG15" s="65"/>
      <c r="AH15" s="81"/>
      <c r="AI15" s="81"/>
    </row>
    <row r="16" spans="1:141" x14ac:dyDescent="0.2">
      <c r="C16" s="4"/>
      <c r="D16" s="39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60"/>
      <c r="Q16" s="2"/>
      <c r="R16" s="2"/>
      <c r="S16" s="2"/>
      <c r="T16" s="93"/>
      <c r="U16" s="94"/>
      <c r="V16" s="93"/>
      <c r="W16" s="93"/>
      <c r="X16" s="61"/>
      <c r="AB16" s="80"/>
      <c r="AC16" s="81"/>
      <c r="AD16" s="65"/>
      <c r="AE16" s="65"/>
      <c r="AF16" s="65"/>
      <c r="AG16" s="65"/>
      <c r="AH16" s="81"/>
      <c r="AI16" s="81"/>
    </row>
    <row r="17" spans="1:142" x14ac:dyDescent="0.2">
      <c r="C17" s="4" t="s">
        <v>29</v>
      </c>
      <c r="D17" s="175"/>
      <c r="E17" s="1" t="s">
        <v>55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9"/>
      <c r="Q17" s="2"/>
      <c r="R17" s="2"/>
      <c r="S17" s="2"/>
      <c r="T17" s="93"/>
      <c r="U17" s="94"/>
      <c r="V17" s="93"/>
      <c r="W17" s="93"/>
      <c r="X17" s="61"/>
      <c r="AB17" s="80"/>
      <c r="AC17" s="81"/>
      <c r="AD17" s="65"/>
      <c r="AE17" s="65"/>
      <c r="AF17" s="65"/>
      <c r="AG17" s="65"/>
      <c r="AH17" s="81"/>
      <c r="AI17" s="81"/>
    </row>
    <row r="18" spans="1:142" x14ac:dyDescent="0.2">
      <c r="C18" s="4"/>
      <c r="D18" s="40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3"/>
      <c r="U18" s="94"/>
      <c r="V18" s="93"/>
      <c r="W18" s="93"/>
      <c r="X18" s="61"/>
      <c r="AB18" s="80"/>
      <c r="AC18" s="81"/>
      <c r="AD18" s="65"/>
      <c r="AE18" s="65"/>
      <c r="AF18" s="65"/>
      <c r="AG18" s="65"/>
      <c r="AH18" s="81"/>
      <c r="AI18" s="81"/>
    </row>
    <row r="19" spans="1:142" x14ac:dyDescent="0.2">
      <c r="C19" s="10" t="s">
        <v>53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3"/>
      <c r="U19" s="94"/>
      <c r="V19" s="93"/>
      <c r="W19" s="93"/>
      <c r="X19" s="61"/>
      <c r="AB19" s="80"/>
      <c r="AC19" s="81"/>
      <c r="AD19" s="65"/>
      <c r="AE19" s="65"/>
      <c r="AF19" s="65"/>
      <c r="AG19" s="65"/>
      <c r="AH19" s="81"/>
      <c r="AI19" s="81"/>
    </row>
    <row r="20" spans="1:142" x14ac:dyDescent="0.2">
      <c r="C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3"/>
      <c r="U20" s="94"/>
      <c r="V20" s="93"/>
      <c r="W20" s="93"/>
      <c r="X20" s="61"/>
      <c r="AB20" s="80"/>
      <c r="AC20" s="81"/>
      <c r="AD20" s="65"/>
      <c r="AE20" s="65"/>
      <c r="AF20" s="65"/>
      <c r="AG20" s="65"/>
      <c r="AH20" s="81"/>
      <c r="AI20" s="81"/>
    </row>
    <row r="21" spans="1:142" x14ac:dyDescent="0.2">
      <c r="C21" s="9" t="s">
        <v>62</v>
      </c>
      <c r="D21" s="52"/>
      <c r="E21" t="s">
        <v>52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3"/>
      <c r="U21" s="94"/>
      <c r="V21" s="93"/>
      <c r="W21" s="93"/>
      <c r="X21" s="61"/>
      <c r="AB21" s="80"/>
      <c r="AC21" s="81"/>
      <c r="AD21" s="65"/>
      <c r="AE21" s="65"/>
      <c r="AF21" s="65"/>
      <c r="AG21" s="65"/>
      <c r="AH21" s="81"/>
      <c r="AI21" s="81"/>
    </row>
    <row r="22" spans="1:142" x14ac:dyDescent="0.2">
      <c r="C22" s="10"/>
      <c r="D22" s="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3"/>
      <c r="U22" s="94"/>
      <c r="V22" s="93"/>
      <c r="W22" s="93"/>
      <c r="X22" s="61"/>
      <c r="AB22" s="80"/>
      <c r="AC22" s="81"/>
      <c r="AD22" s="65"/>
      <c r="AE22" s="65"/>
      <c r="AF22" s="65"/>
      <c r="AG22" s="65"/>
      <c r="AH22" s="81"/>
      <c r="AI22" s="81"/>
    </row>
    <row r="23" spans="1:142" x14ac:dyDescent="0.2">
      <c r="C23" s="9" t="s">
        <v>63</v>
      </c>
      <c r="D23" s="52"/>
      <c r="E23" t="s">
        <v>52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3"/>
      <c r="U23" s="94"/>
      <c r="V23" s="93"/>
      <c r="W23" s="93"/>
      <c r="X23" s="61"/>
      <c r="AB23" s="80"/>
      <c r="AC23" s="81"/>
      <c r="AD23" s="65"/>
      <c r="AE23" s="65"/>
      <c r="AF23" s="65"/>
      <c r="AG23" s="65"/>
      <c r="AH23" s="81"/>
      <c r="AI23" s="81"/>
    </row>
    <row r="24" spans="1:142" x14ac:dyDescent="0.2">
      <c r="C24" s="10"/>
      <c r="D24" s="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3"/>
      <c r="U24" s="94"/>
      <c r="V24" s="93"/>
      <c r="W24" s="93"/>
      <c r="X24" s="61"/>
      <c r="AB24" s="80"/>
      <c r="AC24" s="81"/>
      <c r="AD24" s="65"/>
      <c r="AE24" s="65"/>
      <c r="AF24" s="65"/>
      <c r="AG24" s="65"/>
      <c r="AH24" s="81"/>
      <c r="AI24" s="81"/>
    </row>
    <row r="25" spans="1:142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AB25" s="80"/>
      <c r="AC25" s="81"/>
      <c r="AD25" s="65"/>
      <c r="AE25" s="65"/>
      <c r="AF25" s="65"/>
      <c r="AG25" s="65"/>
      <c r="AH25" s="81"/>
      <c r="AI25" s="81"/>
    </row>
    <row r="26" spans="1:142" ht="18" x14ac:dyDescent="0.25">
      <c r="C26" s="38" t="s">
        <v>84</v>
      </c>
      <c r="D26" s="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3"/>
      <c r="U26" s="93"/>
      <c r="V26" s="94"/>
      <c r="W26" s="93"/>
      <c r="X26" s="93"/>
      <c r="Y26" s="61"/>
      <c r="AA26" s="66"/>
      <c r="AC26" s="80"/>
      <c r="AD26" s="65"/>
      <c r="AE26" s="65"/>
      <c r="AF26" s="65"/>
      <c r="AG26" s="65"/>
      <c r="AH26" s="81"/>
      <c r="AI26" s="81"/>
      <c r="AJ26" s="81"/>
      <c r="CW26" s="68"/>
      <c r="EL26" s="70"/>
    </row>
    <row r="27" spans="1:142" ht="27.75" customHeight="1" x14ac:dyDescent="0.2"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3"/>
      <c r="U27" s="93"/>
      <c r="V27" s="94"/>
      <c r="W27" s="93"/>
      <c r="X27" s="93"/>
      <c r="Y27" s="61"/>
      <c r="AA27" s="66"/>
      <c r="AC27" s="80"/>
      <c r="AD27" s="65"/>
      <c r="AE27" s="65"/>
      <c r="AF27" s="65"/>
      <c r="AG27" s="65"/>
      <c r="AH27" s="81"/>
      <c r="AI27" s="81"/>
      <c r="AJ27" s="81"/>
      <c r="CW27" s="68"/>
      <c r="EL27" s="70"/>
    </row>
    <row r="28" spans="1:142" x14ac:dyDescent="0.2">
      <c r="E28" s="1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93"/>
      <c r="U28" s="93"/>
      <c r="V28" s="94"/>
      <c r="W28" s="94"/>
      <c r="X28" s="93"/>
      <c r="Y28" s="74"/>
      <c r="AA28" s="66"/>
      <c r="AC28" s="80"/>
      <c r="AD28" s="65"/>
      <c r="AE28" s="65"/>
      <c r="AF28" s="65"/>
      <c r="AG28" s="65"/>
      <c r="AH28" s="81"/>
      <c r="AI28" s="81"/>
      <c r="AJ28" s="81"/>
      <c r="CW28" s="68"/>
      <c r="EL28" s="70"/>
    </row>
    <row r="29" spans="1:142" ht="48.75" customHeight="1" x14ac:dyDescent="0.2">
      <c r="C29" s="15"/>
      <c r="D29" s="16" t="s">
        <v>22</v>
      </c>
      <c r="E29" s="1"/>
      <c r="F29" s="1"/>
      <c r="G29" s="1"/>
      <c r="H29" s="1"/>
      <c r="I29" s="1"/>
      <c r="J29" s="1"/>
      <c r="K29" s="1"/>
      <c r="L29" s="198" t="s">
        <v>28</v>
      </c>
      <c r="M29" s="199"/>
      <c r="N29" s="1"/>
      <c r="O29" s="47" t="s">
        <v>41</v>
      </c>
      <c r="P29" s="15"/>
      <c r="Q29" s="12" t="s">
        <v>42</v>
      </c>
      <c r="R29" s="12"/>
      <c r="S29" s="47" t="s">
        <v>43</v>
      </c>
      <c r="T29" s="61"/>
      <c r="U29" s="61"/>
      <c r="V29" s="76" t="s">
        <v>27</v>
      </c>
      <c r="W29" s="78"/>
      <c r="X29" s="86"/>
      <c r="Y29" s="71"/>
      <c r="AA29" s="66"/>
      <c r="AC29" s="80"/>
      <c r="AD29" s="65"/>
      <c r="AE29" s="65"/>
      <c r="AF29" s="65"/>
      <c r="AG29" s="65"/>
      <c r="AH29" s="81"/>
      <c r="AI29" s="81"/>
      <c r="AJ29" s="81"/>
      <c r="CW29" s="68"/>
      <c r="EL29" s="70"/>
    </row>
    <row r="30" spans="1:142" ht="13.5" thickBot="1" x14ac:dyDescent="0.25">
      <c r="C30" s="36" t="s">
        <v>9</v>
      </c>
      <c r="D30" s="46" t="s">
        <v>1</v>
      </c>
      <c r="E30" s="46" t="s">
        <v>2</v>
      </c>
      <c r="F30" s="46" t="s">
        <v>3</v>
      </c>
      <c r="G30" s="46" t="s">
        <v>4</v>
      </c>
      <c r="H30" s="46" t="s">
        <v>5</v>
      </c>
      <c r="I30" s="46" t="s">
        <v>6</v>
      </c>
      <c r="J30" s="46" t="s">
        <v>7</v>
      </c>
      <c r="K30" s="51" t="s">
        <v>8</v>
      </c>
      <c r="L30" s="45" t="s">
        <v>46</v>
      </c>
      <c r="M30" s="29" t="s">
        <v>47</v>
      </c>
      <c r="N30" s="29"/>
      <c r="O30" s="30" t="s">
        <v>56</v>
      </c>
      <c r="P30" s="30"/>
      <c r="Q30" s="30" t="s">
        <v>56</v>
      </c>
      <c r="R30" s="30"/>
      <c r="S30" s="30" t="s">
        <v>56</v>
      </c>
      <c r="T30" s="95"/>
      <c r="U30" s="95"/>
      <c r="V30" s="96" t="s">
        <v>57</v>
      </c>
      <c r="W30" s="97"/>
      <c r="X30" s="86"/>
      <c r="Y30" s="71"/>
      <c r="AA30" s="66"/>
      <c r="AC30" s="80"/>
      <c r="AD30" s="65"/>
      <c r="AE30" s="65"/>
      <c r="AF30" s="65"/>
      <c r="AG30" s="65"/>
      <c r="AH30" s="81"/>
      <c r="AI30" s="81"/>
      <c r="AJ30" s="81"/>
      <c r="CW30" s="68"/>
      <c r="EL30" s="70"/>
    </row>
    <row r="31" spans="1:142" x14ac:dyDescent="0.2">
      <c r="C31" s="27" t="s">
        <v>11</v>
      </c>
      <c r="D31" s="178"/>
      <c r="E31" s="178"/>
      <c r="F31" s="178"/>
      <c r="G31" s="178"/>
      <c r="H31" s="178"/>
      <c r="I31" s="178"/>
      <c r="J31" s="178"/>
      <c r="K31" s="176">
        <f t="shared" ref="K31:K42" si="0">SUM(I31:J31,H31,G31,F31,E31,D31)</f>
        <v>0</v>
      </c>
      <c r="L31" s="53"/>
      <c r="M31" s="53"/>
      <c r="N31" s="8" t="s">
        <v>10</v>
      </c>
      <c r="O31" s="28">
        <f t="shared" ref="O31:O42" si="1">IF(M31&lt;L31,M31+24-L31,M31-L31)</f>
        <v>0</v>
      </c>
      <c r="P31" s="17" t="s">
        <v>26</v>
      </c>
      <c r="Q31" s="180"/>
      <c r="R31" s="8" t="s">
        <v>10</v>
      </c>
      <c r="S31" s="48">
        <f t="shared" ref="S31:S42" si="2">O31-Q31</f>
        <v>0</v>
      </c>
      <c r="T31" s="98"/>
      <c r="U31" s="99"/>
      <c r="V31" s="100">
        <f t="shared" ref="V31:V42" si="3">(HOUR(S31)+MINUTE(S31)/60)*K31</f>
        <v>0</v>
      </c>
      <c r="W31" s="87">
        <f t="shared" ref="W31:W42" si="4">IF(AND(K31&gt;0,(L31*M31)=0),1,0)</f>
        <v>0</v>
      </c>
      <c r="X31" s="87">
        <f t="shared" ref="X31:X42" si="5">IF(AND(K31&gt;0,(L31*M31)=0),1,0)</f>
        <v>0</v>
      </c>
      <c r="Y31" s="88">
        <f t="shared" ref="Y31:Y42" si="6">(HOUR(S31)+MINUTE(S31)/60)</f>
        <v>0</v>
      </c>
      <c r="AA31" s="66"/>
      <c r="AC31" s="80"/>
      <c r="AD31" s="65"/>
      <c r="AE31" s="65"/>
      <c r="AF31" s="65"/>
      <c r="AG31" s="65"/>
      <c r="AH31" s="81"/>
      <c r="AI31" s="81"/>
      <c r="AJ31" s="81"/>
      <c r="CW31" s="68"/>
      <c r="EL31" s="70"/>
    </row>
    <row r="32" spans="1:142" x14ac:dyDescent="0.2">
      <c r="C32" s="7" t="s">
        <v>12</v>
      </c>
      <c r="D32" s="178"/>
      <c r="E32" s="178"/>
      <c r="F32" s="178"/>
      <c r="G32" s="178"/>
      <c r="H32" s="178"/>
      <c r="I32" s="178"/>
      <c r="J32" s="178"/>
      <c r="K32" s="176">
        <f t="shared" si="0"/>
        <v>0</v>
      </c>
      <c r="L32" s="53"/>
      <c r="M32" s="53"/>
      <c r="N32" s="8" t="s">
        <v>10</v>
      </c>
      <c r="O32" s="14">
        <f t="shared" si="1"/>
        <v>0</v>
      </c>
      <c r="P32" s="17" t="s">
        <v>26</v>
      </c>
      <c r="Q32" s="180"/>
      <c r="R32" s="8" t="s">
        <v>10</v>
      </c>
      <c r="S32" s="13">
        <f t="shared" si="2"/>
        <v>0</v>
      </c>
      <c r="T32" s="101"/>
      <c r="U32" s="99"/>
      <c r="V32" s="100">
        <f t="shared" si="3"/>
        <v>0</v>
      </c>
      <c r="W32" s="87">
        <f t="shared" si="4"/>
        <v>0</v>
      </c>
      <c r="X32" s="87">
        <f t="shared" si="5"/>
        <v>0</v>
      </c>
      <c r="Y32" s="88">
        <f t="shared" si="6"/>
        <v>0</v>
      </c>
      <c r="AA32" s="66"/>
      <c r="AC32" s="80"/>
      <c r="AD32" s="65"/>
      <c r="AE32" s="65"/>
      <c r="AF32" s="65"/>
      <c r="AG32" s="65"/>
      <c r="AH32" s="81"/>
      <c r="AI32" s="81"/>
      <c r="AJ32" s="81"/>
      <c r="CW32" s="68"/>
      <c r="EL32" s="70"/>
    </row>
    <row r="33" spans="2:142" x14ac:dyDescent="0.2">
      <c r="C33" s="7" t="s">
        <v>13</v>
      </c>
      <c r="D33" s="178"/>
      <c r="E33" s="178"/>
      <c r="F33" s="178"/>
      <c r="G33" s="178"/>
      <c r="H33" s="178"/>
      <c r="I33" s="178"/>
      <c r="J33" s="178"/>
      <c r="K33" s="176">
        <f t="shared" si="0"/>
        <v>0</v>
      </c>
      <c r="L33" s="53"/>
      <c r="M33" s="53"/>
      <c r="N33" s="8" t="s">
        <v>10</v>
      </c>
      <c r="O33" s="14">
        <f t="shared" si="1"/>
        <v>0</v>
      </c>
      <c r="P33" s="17" t="s">
        <v>26</v>
      </c>
      <c r="Q33" s="180"/>
      <c r="R33" s="8" t="s">
        <v>10</v>
      </c>
      <c r="S33" s="13">
        <f t="shared" si="2"/>
        <v>0</v>
      </c>
      <c r="T33" s="101"/>
      <c r="U33" s="99"/>
      <c r="V33" s="100">
        <f t="shared" si="3"/>
        <v>0</v>
      </c>
      <c r="W33" s="87">
        <f t="shared" si="4"/>
        <v>0</v>
      </c>
      <c r="X33" s="87">
        <f t="shared" si="5"/>
        <v>0</v>
      </c>
      <c r="Y33" s="88">
        <f t="shared" si="6"/>
        <v>0</v>
      </c>
      <c r="AA33" s="66"/>
      <c r="AC33" s="80"/>
      <c r="AD33" s="65"/>
      <c r="AE33" s="65"/>
      <c r="AF33" s="65"/>
      <c r="AG33" s="65"/>
      <c r="AH33" s="81"/>
      <c r="AI33" s="81"/>
      <c r="AJ33" s="81"/>
      <c r="CW33" s="68"/>
      <c r="EL33" s="70"/>
    </row>
    <row r="34" spans="2:142" x14ac:dyDescent="0.2">
      <c r="C34" s="7" t="s">
        <v>14</v>
      </c>
      <c r="D34" s="178"/>
      <c r="E34" s="178"/>
      <c r="F34" s="178"/>
      <c r="G34" s="178"/>
      <c r="H34" s="178"/>
      <c r="I34" s="178"/>
      <c r="J34" s="178"/>
      <c r="K34" s="176">
        <f t="shared" si="0"/>
        <v>0</v>
      </c>
      <c r="L34" s="53"/>
      <c r="M34" s="53"/>
      <c r="N34" s="8" t="s">
        <v>10</v>
      </c>
      <c r="O34" s="14">
        <f t="shared" si="1"/>
        <v>0</v>
      </c>
      <c r="P34" s="17" t="s">
        <v>26</v>
      </c>
      <c r="Q34" s="180"/>
      <c r="R34" s="8" t="s">
        <v>10</v>
      </c>
      <c r="S34" s="13">
        <f t="shared" si="2"/>
        <v>0</v>
      </c>
      <c r="T34" s="101"/>
      <c r="U34" s="99"/>
      <c r="V34" s="100">
        <f t="shared" si="3"/>
        <v>0</v>
      </c>
      <c r="W34" s="87">
        <f t="shared" si="4"/>
        <v>0</v>
      </c>
      <c r="X34" s="87">
        <f t="shared" si="5"/>
        <v>0</v>
      </c>
      <c r="Y34" s="88">
        <f t="shared" si="6"/>
        <v>0</v>
      </c>
      <c r="AA34" s="66"/>
      <c r="AC34" s="80"/>
      <c r="AD34" s="65"/>
      <c r="AE34" s="65"/>
      <c r="AF34" s="65"/>
      <c r="AG34" s="65"/>
      <c r="AH34" s="81"/>
      <c r="AI34" s="81"/>
      <c r="AJ34" s="81"/>
      <c r="CW34" s="68"/>
      <c r="EL34" s="70"/>
    </row>
    <row r="35" spans="2:142" x14ac:dyDescent="0.2">
      <c r="C35" s="7" t="s">
        <v>15</v>
      </c>
      <c r="D35" s="178"/>
      <c r="E35" s="178"/>
      <c r="F35" s="178"/>
      <c r="G35" s="178"/>
      <c r="H35" s="178"/>
      <c r="I35" s="178"/>
      <c r="J35" s="178"/>
      <c r="K35" s="176">
        <f t="shared" si="0"/>
        <v>0</v>
      </c>
      <c r="L35" s="53"/>
      <c r="M35" s="53"/>
      <c r="N35" s="8" t="s">
        <v>10</v>
      </c>
      <c r="O35" s="14">
        <f t="shared" si="1"/>
        <v>0</v>
      </c>
      <c r="P35" s="17" t="s">
        <v>26</v>
      </c>
      <c r="Q35" s="180"/>
      <c r="R35" s="8" t="s">
        <v>10</v>
      </c>
      <c r="S35" s="13">
        <f t="shared" si="2"/>
        <v>0</v>
      </c>
      <c r="T35" s="101"/>
      <c r="U35" s="99"/>
      <c r="V35" s="100">
        <f t="shared" si="3"/>
        <v>0</v>
      </c>
      <c r="W35" s="87">
        <f t="shared" si="4"/>
        <v>0</v>
      </c>
      <c r="X35" s="87">
        <f t="shared" si="5"/>
        <v>0</v>
      </c>
      <c r="Y35" s="88">
        <f t="shared" si="6"/>
        <v>0</v>
      </c>
      <c r="AA35" s="66"/>
      <c r="AC35" s="80"/>
      <c r="AD35" s="65"/>
      <c r="AE35" s="65"/>
      <c r="AF35" s="65"/>
      <c r="AG35" s="65"/>
      <c r="AH35" s="81"/>
      <c r="AI35" s="81"/>
      <c r="AJ35" s="81"/>
      <c r="CW35" s="68"/>
      <c r="EL35" s="70"/>
    </row>
    <row r="36" spans="2:142" x14ac:dyDescent="0.2">
      <c r="C36" s="7" t="s">
        <v>16</v>
      </c>
      <c r="D36" s="178"/>
      <c r="E36" s="178"/>
      <c r="F36" s="178"/>
      <c r="G36" s="178"/>
      <c r="H36" s="178"/>
      <c r="I36" s="178"/>
      <c r="J36" s="178"/>
      <c r="K36" s="176">
        <f t="shared" si="0"/>
        <v>0</v>
      </c>
      <c r="L36" s="53"/>
      <c r="M36" s="53"/>
      <c r="N36" s="8" t="s">
        <v>10</v>
      </c>
      <c r="O36" s="14">
        <f t="shared" si="1"/>
        <v>0</v>
      </c>
      <c r="P36" s="17" t="s">
        <v>26</v>
      </c>
      <c r="Q36" s="180"/>
      <c r="R36" s="8" t="s">
        <v>10</v>
      </c>
      <c r="S36" s="13">
        <f t="shared" si="2"/>
        <v>0</v>
      </c>
      <c r="T36" s="101"/>
      <c r="U36" s="99"/>
      <c r="V36" s="100">
        <f t="shared" si="3"/>
        <v>0</v>
      </c>
      <c r="W36" s="87">
        <f t="shared" si="4"/>
        <v>0</v>
      </c>
      <c r="X36" s="87">
        <f t="shared" si="5"/>
        <v>0</v>
      </c>
      <c r="Y36" s="88">
        <f t="shared" si="6"/>
        <v>0</v>
      </c>
      <c r="AA36" s="66"/>
      <c r="AC36" s="80"/>
      <c r="AD36" s="65"/>
      <c r="AE36" s="65"/>
      <c r="AF36" s="65"/>
      <c r="AG36" s="65"/>
      <c r="AH36" s="81"/>
      <c r="AI36" s="81"/>
      <c r="AJ36" s="81"/>
      <c r="CW36" s="68"/>
      <c r="EL36" s="70"/>
    </row>
    <row r="37" spans="2:142" x14ac:dyDescent="0.2">
      <c r="C37" s="7" t="s">
        <v>17</v>
      </c>
      <c r="D37" s="178"/>
      <c r="E37" s="178"/>
      <c r="F37" s="178"/>
      <c r="G37" s="178"/>
      <c r="H37" s="178"/>
      <c r="I37" s="178"/>
      <c r="J37" s="178"/>
      <c r="K37" s="176">
        <f t="shared" si="0"/>
        <v>0</v>
      </c>
      <c r="L37" s="53"/>
      <c r="M37" s="53"/>
      <c r="N37" s="8" t="s">
        <v>10</v>
      </c>
      <c r="O37" s="14">
        <f t="shared" si="1"/>
        <v>0</v>
      </c>
      <c r="P37" s="17" t="s">
        <v>26</v>
      </c>
      <c r="Q37" s="180"/>
      <c r="R37" s="8" t="s">
        <v>10</v>
      </c>
      <c r="S37" s="13">
        <f t="shared" si="2"/>
        <v>0</v>
      </c>
      <c r="T37" s="101"/>
      <c r="U37" s="99"/>
      <c r="V37" s="100">
        <f t="shared" si="3"/>
        <v>0</v>
      </c>
      <c r="W37" s="87">
        <f t="shared" si="4"/>
        <v>0</v>
      </c>
      <c r="X37" s="87">
        <f t="shared" si="5"/>
        <v>0</v>
      </c>
      <c r="Y37" s="88">
        <f t="shared" si="6"/>
        <v>0</v>
      </c>
      <c r="AA37" s="66"/>
      <c r="AC37" s="80"/>
      <c r="AD37" s="65"/>
      <c r="AE37" s="65"/>
      <c r="AF37" s="65"/>
      <c r="AG37" s="65"/>
      <c r="AH37" s="81"/>
      <c r="AI37" s="81"/>
      <c r="AJ37" s="81"/>
      <c r="CW37" s="68"/>
      <c r="EL37" s="70"/>
    </row>
    <row r="38" spans="2:142" x14ac:dyDescent="0.2">
      <c r="C38" s="7" t="s">
        <v>18</v>
      </c>
      <c r="D38" s="178"/>
      <c r="E38" s="178"/>
      <c r="F38" s="178"/>
      <c r="G38" s="178"/>
      <c r="H38" s="178"/>
      <c r="I38" s="178"/>
      <c r="J38" s="178"/>
      <c r="K38" s="176">
        <f t="shared" si="0"/>
        <v>0</v>
      </c>
      <c r="L38" s="53"/>
      <c r="M38" s="53"/>
      <c r="N38" s="8" t="s">
        <v>10</v>
      </c>
      <c r="O38" s="14">
        <f t="shared" si="1"/>
        <v>0</v>
      </c>
      <c r="P38" s="17" t="s">
        <v>26</v>
      </c>
      <c r="Q38" s="180"/>
      <c r="R38" s="8" t="s">
        <v>10</v>
      </c>
      <c r="S38" s="13">
        <f t="shared" si="2"/>
        <v>0</v>
      </c>
      <c r="T38" s="101"/>
      <c r="U38" s="99"/>
      <c r="V38" s="100">
        <f t="shared" si="3"/>
        <v>0</v>
      </c>
      <c r="W38" s="87">
        <f t="shared" si="4"/>
        <v>0</v>
      </c>
      <c r="X38" s="87">
        <f t="shared" si="5"/>
        <v>0</v>
      </c>
      <c r="Y38" s="88">
        <f t="shared" si="6"/>
        <v>0</v>
      </c>
      <c r="AA38" s="66"/>
      <c r="AC38" s="80"/>
      <c r="AD38" s="65"/>
      <c r="AE38" s="65"/>
      <c r="AF38" s="65"/>
      <c r="AG38" s="65"/>
      <c r="AH38" s="81"/>
      <c r="AI38" s="81"/>
      <c r="AJ38" s="81"/>
      <c r="CW38" s="68"/>
      <c r="EL38" s="70"/>
    </row>
    <row r="39" spans="2:142" x14ac:dyDescent="0.2">
      <c r="C39" s="7" t="s">
        <v>19</v>
      </c>
      <c r="D39" s="178"/>
      <c r="E39" s="178"/>
      <c r="F39" s="178"/>
      <c r="G39" s="178"/>
      <c r="H39" s="178"/>
      <c r="I39" s="178"/>
      <c r="J39" s="178"/>
      <c r="K39" s="176">
        <f t="shared" si="0"/>
        <v>0</v>
      </c>
      <c r="L39" s="53"/>
      <c r="M39" s="53"/>
      <c r="N39" s="8" t="s">
        <v>10</v>
      </c>
      <c r="O39" s="14">
        <f t="shared" si="1"/>
        <v>0</v>
      </c>
      <c r="P39" s="17" t="s">
        <v>26</v>
      </c>
      <c r="Q39" s="180"/>
      <c r="R39" s="8" t="s">
        <v>10</v>
      </c>
      <c r="S39" s="13">
        <f t="shared" si="2"/>
        <v>0</v>
      </c>
      <c r="T39" s="101"/>
      <c r="U39" s="99"/>
      <c r="V39" s="100">
        <f t="shared" si="3"/>
        <v>0</v>
      </c>
      <c r="W39" s="87">
        <f t="shared" si="4"/>
        <v>0</v>
      </c>
      <c r="X39" s="87">
        <f t="shared" si="5"/>
        <v>0</v>
      </c>
      <c r="Y39" s="88">
        <f t="shared" si="6"/>
        <v>0</v>
      </c>
      <c r="AA39" s="66"/>
      <c r="AC39" s="80"/>
      <c r="AD39" s="65"/>
      <c r="AE39" s="65"/>
      <c r="AF39" s="65"/>
      <c r="AG39" s="65"/>
      <c r="AH39" s="81"/>
      <c r="AI39" s="81"/>
      <c r="AJ39" s="81"/>
      <c r="CW39" s="68"/>
      <c r="EL39" s="70"/>
    </row>
    <row r="40" spans="2:142" ht="13.5" thickBot="1" x14ac:dyDescent="0.25">
      <c r="C40" s="50" t="s">
        <v>20</v>
      </c>
      <c r="D40" s="179"/>
      <c r="E40" s="179"/>
      <c r="F40" s="179"/>
      <c r="G40" s="179"/>
      <c r="H40" s="179"/>
      <c r="I40" s="179"/>
      <c r="J40" s="179"/>
      <c r="K40" s="177">
        <f t="shared" si="0"/>
        <v>0</v>
      </c>
      <c r="L40" s="54"/>
      <c r="M40" s="54"/>
      <c r="N40" s="20" t="s">
        <v>10</v>
      </c>
      <c r="O40" s="22">
        <f t="shared" si="1"/>
        <v>0</v>
      </c>
      <c r="P40" s="26" t="s">
        <v>26</v>
      </c>
      <c r="Q40" s="181"/>
      <c r="R40" s="20" t="s">
        <v>10</v>
      </c>
      <c r="S40" s="21">
        <f t="shared" si="2"/>
        <v>0</v>
      </c>
      <c r="T40" s="102"/>
      <c r="U40" s="103"/>
      <c r="V40" s="104">
        <f t="shared" si="3"/>
        <v>0</v>
      </c>
      <c r="W40" s="87">
        <f t="shared" si="4"/>
        <v>0</v>
      </c>
      <c r="X40" s="87">
        <f t="shared" si="5"/>
        <v>0</v>
      </c>
      <c r="Y40" s="88">
        <f t="shared" si="6"/>
        <v>0</v>
      </c>
      <c r="AA40" s="66"/>
      <c r="AC40" s="80"/>
      <c r="AD40" s="65"/>
      <c r="AE40" s="65"/>
      <c r="AF40" s="65"/>
      <c r="AG40" s="65"/>
      <c r="AH40" s="81"/>
      <c r="AI40" s="81"/>
      <c r="AJ40" s="81"/>
      <c r="CW40" s="68"/>
      <c r="EL40" s="70"/>
    </row>
    <row r="41" spans="2:142" x14ac:dyDescent="0.2">
      <c r="C41" s="27" t="s">
        <v>21</v>
      </c>
      <c r="D41" s="63"/>
      <c r="E41" s="63"/>
      <c r="F41" s="63"/>
      <c r="G41" s="63"/>
      <c r="H41" s="178"/>
      <c r="I41" s="178"/>
      <c r="J41" s="178"/>
      <c r="K41" s="176">
        <f t="shared" si="0"/>
        <v>0</v>
      </c>
      <c r="L41" s="53"/>
      <c r="M41" s="53"/>
      <c r="N41" s="8" t="s">
        <v>10</v>
      </c>
      <c r="O41" s="28">
        <f t="shared" si="1"/>
        <v>0</v>
      </c>
      <c r="P41" s="17" t="s">
        <v>26</v>
      </c>
      <c r="Q41" s="180"/>
      <c r="R41" s="8" t="s">
        <v>10</v>
      </c>
      <c r="S41" s="49">
        <f t="shared" si="2"/>
        <v>0</v>
      </c>
      <c r="T41" s="98"/>
      <c r="U41" s="99"/>
      <c r="V41" s="100">
        <f t="shared" si="3"/>
        <v>0</v>
      </c>
      <c r="W41" s="87">
        <f t="shared" si="4"/>
        <v>0</v>
      </c>
      <c r="X41" s="87">
        <f t="shared" si="5"/>
        <v>0</v>
      </c>
      <c r="Y41" s="88">
        <f t="shared" si="6"/>
        <v>0</v>
      </c>
      <c r="AA41" s="66"/>
      <c r="AC41" s="80"/>
      <c r="AD41" s="65"/>
      <c r="AE41" s="65"/>
      <c r="AF41" s="65"/>
      <c r="AG41" s="65"/>
      <c r="AH41" s="81"/>
      <c r="AI41" s="81"/>
      <c r="AJ41" s="81"/>
      <c r="CW41" s="68"/>
      <c r="EL41" s="70"/>
    </row>
    <row r="42" spans="2:142" ht="13.5" thickBot="1" x14ac:dyDescent="0.25">
      <c r="C42" s="19" t="s">
        <v>23</v>
      </c>
      <c r="D42" s="64"/>
      <c r="E42" s="64"/>
      <c r="F42" s="64"/>
      <c r="G42" s="64"/>
      <c r="H42" s="64"/>
      <c r="I42" s="64"/>
      <c r="J42" s="64"/>
      <c r="K42" s="177">
        <f t="shared" si="0"/>
        <v>0</v>
      </c>
      <c r="L42" s="54"/>
      <c r="M42" s="54"/>
      <c r="N42" s="20" t="s">
        <v>10</v>
      </c>
      <c r="O42" s="21">
        <f t="shared" si="1"/>
        <v>0</v>
      </c>
      <c r="P42" s="26" t="s">
        <v>26</v>
      </c>
      <c r="Q42" s="55"/>
      <c r="R42" s="20" t="s">
        <v>10</v>
      </c>
      <c r="S42" s="21">
        <f t="shared" si="2"/>
        <v>0</v>
      </c>
      <c r="T42" s="102"/>
      <c r="U42" s="103"/>
      <c r="V42" s="104">
        <f t="shared" si="3"/>
        <v>0</v>
      </c>
      <c r="W42" s="87">
        <f t="shared" si="4"/>
        <v>0</v>
      </c>
      <c r="X42" s="87">
        <f t="shared" si="5"/>
        <v>0</v>
      </c>
      <c r="Y42" s="88">
        <f t="shared" si="6"/>
        <v>0</v>
      </c>
      <c r="AA42" s="66"/>
      <c r="AC42" s="80"/>
      <c r="AD42" s="65"/>
      <c r="AE42" s="65"/>
      <c r="AF42" s="65"/>
      <c r="AG42" s="65"/>
      <c r="AH42" s="81"/>
      <c r="AI42" s="81"/>
      <c r="AJ42" s="81"/>
      <c r="CW42" s="68"/>
      <c r="EL42" s="70"/>
    </row>
    <row r="43" spans="2:142" x14ac:dyDescent="0.2">
      <c r="B43" s="15"/>
      <c r="C43" s="4" t="s">
        <v>0</v>
      </c>
      <c r="D43" s="18">
        <f t="shared" ref="D43:K43" si="7">SUM(D31:D42)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3"/>
      <c r="M43" s="3"/>
      <c r="N43" s="6"/>
      <c r="O43" s="10"/>
      <c r="P43" s="10"/>
      <c r="Q43" s="10"/>
      <c r="R43" s="10"/>
      <c r="S43" s="6"/>
      <c r="T43" s="79"/>
      <c r="U43" s="79"/>
      <c r="V43" s="85">
        <f>SUM(V31:V42)</f>
        <v>0</v>
      </c>
      <c r="W43" s="89">
        <f>SUM(W31:W42)</f>
        <v>0</v>
      </c>
      <c r="X43" s="87">
        <f>SUM(X31:X42)</f>
        <v>0</v>
      </c>
      <c r="Y43" s="71"/>
      <c r="AA43" s="66"/>
      <c r="AC43" s="80"/>
      <c r="AD43" s="65"/>
      <c r="AE43" s="65"/>
      <c r="AF43" s="65"/>
      <c r="AG43" s="65"/>
      <c r="AH43" s="81"/>
      <c r="AI43" s="81"/>
      <c r="AJ43" s="81"/>
      <c r="CW43" s="68"/>
      <c r="EL43" s="70"/>
    </row>
    <row r="44" spans="2:142" x14ac:dyDescent="0.2">
      <c r="B44" s="15"/>
      <c r="C44" s="4"/>
      <c r="D44" s="18"/>
      <c r="E44" s="18"/>
      <c r="F44" s="18"/>
      <c r="G44" s="18"/>
      <c r="H44" s="18"/>
      <c r="I44" s="18"/>
      <c r="J44" s="18"/>
      <c r="K44" s="18"/>
      <c r="L44" s="3"/>
      <c r="M44" s="198" t="s">
        <v>64</v>
      </c>
      <c r="N44" s="200"/>
      <c r="O44" s="10"/>
      <c r="P44" s="10"/>
      <c r="Q44" s="10"/>
      <c r="R44" s="10"/>
      <c r="S44" s="6"/>
      <c r="T44" s="79"/>
      <c r="U44" s="79"/>
      <c r="V44" s="83"/>
      <c r="W44" s="77"/>
      <c r="X44" s="87"/>
      <c r="Y44" s="71"/>
      <c r="AA44" s="66"/>
      <c r="AC44" s="80"/>
      <c r="AD44" s="65"/>
      <c r="AE44" s="65"/>
      <c r="AF44" s="65"/>
      <c r="AG44" s="65"/>
      <c r="AH44" s="81"/>
      <c r="AI44" s="81"/>
      <c r="AJ44" s="81"/>
      <c r="CW44" s="68"/>
      <c r="EL44" s="70"/>
    </row>
    <row r="45" spans="2:142" x14ac:dyDescent="0.2">
      <c r="B45" s="15"/>
      <c r="C45" s="4"/>
      <c r="D45" s="91" t="s">
        <v>1</v>
      </c>
      <c r="E45" s="91" t="s">
        <v>2</v>
      </c>
      <c r="F45" s="91" t="s">
        <v>3</v>
      </c>
      <c r="G45" s="91" t="s">
        <v>4</v>
      </c>
      <c r="H45" s="91" t="s">
        <v>5</v>
      </c>
      <c r="I45" s="91" t="s">
        <v>6</v>
      </c>
      <c r="J45" s="91" t="s">
        <v>7</v>
      </c>
      <c r="K45" s="92" t="s">
        <v>0</v>
      </c>
      <c r="M45" s="201"/>
      <c r="N45" s="201"/>
      <c r="O45" s="10"/>
      <c r="P45" s="10"/>
      <c r="Q45" s="10"/>
      <c r="R45" s="10"/>
      <c r="S45" s="6"/>
      <c r="T45" s="79"/>
      <c r="U45" s="79"/>
      <c r="V45" s="83"/>
      <c r="W45" s="77"/>
      <c r="X45" s="87"/>
      <c r="Y45" s="71"/>
      <c r="AA45" s="66"/>
      <c r="AC45" s="80"/>
      <c r="AD45" s="65"/>
      <c r="AE45" s="65"/>
      <c r="AF45" s="65"/>
      <c r="AG45" s="65"/>
      <c r="AH45" s="81"/>
      <c r="AI45" s="81"/>
      <c r="AJ45" s="81"/>
      <c r="CW45" s="68"/>
      <c r="EL45" s="70"/>
    </row>
    <row r="46" spans="2:142" x14ac:dyDescent="0.2">
      <c r="B46" s="15"/>
      <c r="C46" s="4" t="s">
        <v>61</v>
      </c>
      <c r="D46" s="108">
        <f t="shared" ref="D46:J46" si="8">D48+D50</f>
        <v>0</v>
      </c>
      <c r="E46" s="108">
        <f t="shared" si="8"/>
        <v>0</v>
      </c>
      <c r="F46" s="108">
        <f t="shared" si="8"/>
        <v>0</v>
      </c>
      <c r="G46" s="108">
        <f t="shared" si="8"/>
        <v>0</v>
      </c>
      <c r="H46" s="108">
        <f t="shared" si="8"/>
        <v>0</v>
      </c>
      <c r="I46" s="108">
        <f t="shared" si="8"/>
        <v>0</v>
      </c>
      <c r="J46" s="108">
        <f t="shared" si="8"/>
        <v>0</v>
      </c>
      <c r="K46" s="108">
        <f>SUM(D46:J46)</f>
        <v>0</v>
      </c>
      <c r="L46" s="3"/>
      <c r="M46" s="202" t="str">
        <f>IF(ISERROR(K46/D21),"-",K46/D21)</f>
        <v>-</v>
      </c>
      <c r="N46" s="203"/>
      <c r="O46" s="9" t="str">
        <f>"Totalt - Omräknat till "&amp; D21&amp;" h/v veckoarbetstid dag och natt"</f>
        <v>Totalt - Omräknat till  h/v veckoarbetstid dag och natt</v>
      </c>
      <c r="P46" s="10"/>
      <c r="Q46" s="10"/>
      <c r="R46" s="10"/>
      <c r="S46" s="6"/>
      <c r="T46" s="79"/>
      <c r="U46" s="79"/>
      <c r="V46" s="83"/>
      <c r="W46" s="77"/>
      <c r="X46" s="87"/>
      <c r="Y46" s="71"/>
      <c r="AA46" s="66"/>
      <c r="AC46" s="80"/>
      <c r="AD46" s="65"/>
      <c r="AE46" s="65"/>
      <c r="AF46" s="65"/>
      <c r="AG46" s="65"/>
      <c r="AH46" s="81"/>
      <c r="AI46" s="81"/>
      <c r="AJ46" s="81"/>
      <c r="CW46" s="68"/>
      <c r="EL46" s="70"/>
    </row>
    <row r="47" spans="2:142" x14ac:dyDescent="0.2">
      <c r="B47" s="15"/>
      <c r="C47" s="4"/>
      <c r="D47" s="109"/>
      <c r="E47" s="109"/>
      <c r="F47" s="109"/>
      <c r="G47" s="109"/>
      <c r="H47" s="109"/>
      <c r="I47" s="109"/>
      <c r="J47" s="109"/>
      <c r="K47" s="109"/>
      <c r="L47" s="3"/>
      <c r="M47" s="5"/>
      <c r="N47" s="5"/>
      <c r="O47" s="9"/>
      <c r="P47" s="10"/>
      <c r="Q47" s="10"/>
      <c r="R47" s="10"/>
      <c r="S47" s="6"/>
      <c r="T47" s="79"/>
      <c r="U47" s="79"/>
      <c r="V47" s="83"/>
      <c r="W47" s="77"/>
      <c r="X47" s="87"/>
      <c r="Y47" s="71"/>
      <c r="AA47" s="66"/>
      <c r="AC47" s="80"/>
      <c r="AD47" s="65"/>
      <c r="AE47" s="65"/>
      <c r="AF47" s="65"/>
      <c r="AG47" s="65"/>
      <c r="AH47" s="81"/>
      <c r="AI47" s="81"/>
      <c r="AJ47" s="81"/>
      <c r="CW47" s="68"/>
      <c r="EL47" s="70"/>
    </row>
    <row r="48" spans="2:142" x14ac:dyDescent="0.2">
      <c r="B48" s="15"/>
      <c r="C48" s="24" t="s">
        <v>59</v>
      </c>
      <c r="D48" s="84">
        <f t="shared" ref="D48:J48" si="9">SUMPRODUCT(D31:D40,$Y$31:$Y$40)</f>
        <v>0</v>
      </c>
      <c r="E48" s="84">
        <f t="shared" si="9"/>
        <v>0</v>
      </c>
      <c r="F48" s="84">
        <f t="shared" si="9"/>
        <v>0</v>
      </c>
      <c r="G48" s="84">
        <f t="shared" si="9"/>
        <v>0</v>
      </c>
      <c r="H48" s="84">
        <f t="shared" si="9"/>
        <v>0</v>
      </c>
      <c r="I48" s="84">
        <f t="shared" si="9"/>
        <v>0</v>
      </c>
      <c r="J48" s="84">
        <f t="shared" si="9"/>
        <v>0</v>
      </c>
      <c r="K48" s="84">
        <f>SUM(D48:J48)</f>
        <v>0</v>
      </c>
      <c r="L48" s="3"/>
      <c r="M48" s="196" t="str">
        <f>IF(ISERROR(K48/D21),"-",K48/D21)</f>
        <v>-</v>
      </c>
      <c r="N48" s="197"/>
      <c r="O48" s="9" t="str">
        <f>"Omräknat till "&amp;D21&amp;" h/v veckoarbetstid dag"</f>
        <v>Omräknat till  h/v veckoarbetstid dag</v>
      </c>
      <c r="P48" s="10"/>
      <c r="Q48" s="10"/>
      <c r="R48" s="10"/>
      <c r="S48" s="6"/>
      <c r="T48" s="79"/>
      <c r="U48" s="79"/>
      <c r="V48" s="83"/>
      <c r="W48" s="77"/>
      <c r="X48" s="82"/>
      <c r="Y48" s="74"/>
      <c r="AA48" s="66"/>
      <c r="AC48" s="80"/>
      <c r="AD48" s="65"/>
      <c r="AE48" s="65"/>
      <c r="AF48" s="65"/>
      <c r="AG48" s="65"/>
      <c r="AH48" s="81"/>
      <c r="AI48" s="81"/>
      <c r="AJ48" s="81"/>
      <c r="CW48" s="68"/>
      <c r="EL48" s="70"/>
    </row>
    <row r="49" spans="2:142" x14ac:dyDescent="0.2">
      <c r="B49" s="15"/>
      <c r="C49" s="24"/>
      <c r="D49" s="111"/>
      <c r="E49" s="111"/>
      <c r="F49" s="111"/>
      <c r="G49" s="111"/>
      <c r="H49" s="111"/>
      <c r="I49" s="111"/>
      <c r="J49" s="111"/>
      <c r="K49" s="111"/>
      <c r="L49" s="112"/>
      <c r="M49" s="110"/>
      <c r="N49" s="110"/>
      <c r="O49" s="67"/>
      <c r="P49" s="10"/>
      <c r="Q49" s="10"/>
      <c r="R49" s="10"/>
      <c r="S49" s="6"/>
      <c r="T49" s="79"/>
      <c r="U49" s="79"/>
      <c r="V49" s="83"/>
      <c r="W49" s="77"/>
      <c r="X49" s="82"/>
      <c r="Y49" s="74"/>
      <c r="AA49" s="66"/>
      <c r="AC49" s="80"/>
      <c r="AD49" s="65"/>
      <c r="AE49" s="65"/>
      <c r="AF49" s="65"/>
      <c r="AG49" s="65"/>
      <c r="AH49" s="81"/>
      <c r="AI49" s="81"/>
      <c r="AJ49" s="81"/>
      <c r="CW49" s="68"/>
      <c r="EL49" s="70"/>
    </row>
    <row r="50" spans="2:142" x14ac:dyDescent="0.2">
      <c r="B50" s="15"/>
      <c r="C50" s="24" t="s">
        <v>60</v>
      </c>
      <c r="D50" s="84">
        <f t="shared" ref="D50:J50" si="10">SUMPRODUCT(D41:D42,$Y$41:$Y$42)</f>
        <v>0</v>
      </c>
      <c r="E50" s="84">
        <f t="shared" si="10"/>
        <v>0</v>
      </c>
      <c r="F50" s="84">
        <f t="shared" si="10"/>
        <v>0</v>
      </c>
      <c r="G50" s="84">
        <f t="shared" si="10"/>
        <v>0</v>
      </c>
      <c r="H50" s="84">
        <f t="shared" si="10"/>
        <v>0</v>
      </c>
      <c r="I50" s="84">
        <f t="shared" si="10"/>
        <v>0</v>
      </c>
      <c r="J50" s="84">
        <f t="shared" si="10"/>
        <v>0</v>
      </c>
      <c r="K50" s="84">
        <f>SUM(D50:J50)</f>
        <v>0</v>
      </c>
      <c r="L50" s="3"/>
      <c r="M50" s="196" t="str">
        <f>IF(ISERROR(K50/D21),"-",K50/D21)</f>
        <v>-</v>
      </c>
      <c r="N50" s="197"/>
      <c r="O50" s="9" t="str">
        <f>"Omräknat till "&amp;D21&amp;" h/v veckoarbetstid natt"</f>
        <v>Omräknat till  h/v veckoarbetstid natt</v>
      </c>
      <c r="P50" s="10"/>
      <c r="Q50" s="10"/>
      <c r="R50" s="10"/>
      <c r="S50" s="6"/>
      <c r="T50" s="79"/>
      <c r="U50" s="79"/>
      <c r="V50" s="83"/>
      <c r="W50" s="77"/>
      <c r="X50" s="82"/>
      <c r="Y50" s="74"/>
      <c r="AA50" s="66"/>
      <c r="AC50" s="80"/>
      <c r="AD50" s="65"/>
      <c r="AE50" s="65"/>
      <c r="AF50" s="65"/>
      <c r="AG50" s="65"/>
      <c r="AH50" s="81"/>
      <c r="AI50" s="81"/>
      <c r="AJ50" s="81"/>
      <c r="CW50" s="68"/>
      <c r="EL50" s="70"/>
    </row>
    <row r="51" spans="2:142" x14ac:dyDescent="0.2">
      <c r="B51" s="15"/>
      <c r="C51" s="4"/>
      <c r="D51" s="18"/>
      <c r="E51" s="18"/>
      <c r="F51" s="18"/>
      <c r="G51" s="18"/>
      <c r="H51" s="18"/>
      <c r="I51" s="18"/>
      <c r="J51" s="18"/>
      <c r="K51" s="18"/>
      <c r="L51" s="3"/>
      <c r="M51" s="196" t="str">
        <f>IF((D23)=0,IF(D21=0,"-",K50/D21),K50/D23)</f>
        <v>-</v>
      </c>
      <c r="N51" s="197"/>
      <c r="O51" s="9" t="str">
        <f>"Omräknat till "&amp;D23&amp;" h/v veckoarbetstid natt"</f>
        <v>Omräknat till  h/v veckoarbetstid natt</v>
      </c>
      <c r="P51" s="10"/>
      <c r="Q51" s="10"/>
      <c r="R51" s="10"/>
      <c r="S51" s="6"/>
      <c r="T51" s="79"/>
      <c r="U51" s="79"/>
      <c r="V51" s="83"/>
      <c r="W51" s="77"/>
      <c r="X51" s="82"/>
      <c r="Y51" s="74"/>
      <c r="AA51" s="66"/>
      <c r="AC51" s="80"/>
      <c r="AD51" s="65"/>
      <c r="AE51" s="65"/>
      <c r="AF51" s="65"/>
      <c r="AG51" s="65"/>
      <c r="AH51" s="81"/>
      <c r="AI51" s="81"/>
      <c r="AJ51" s="81"/>
      <c r="CW51" s="68"/>
      <c r="EL51" s="70"/>
    </row>
    <row r="52" spans="2:142" x14ac:dyDescent="0.2">
      <c r="B52" s="15"/>
      <c r="C52" s="24"/>
      <c r="D52" s="18"/>
      <c r="E52" s="18"/>
      <c r="F52" s="18"/>
      <c r="G52" s="18"/>
      <c r="H52" s="18"/>
      <c r="I52" s="18"/>
      <c r="J52" s="18"/>
      <c r="K52" s="5"/>
      <c r="L52" s="112"/>
      <c r="M52" s="112"/>
      <c r="N52" s="5"/>
      <c r="O52" s="16"/>
      <c r="P52" s="16"/>
      <c r="Q52" s="16"/>
      <c r="R52" s="16"/>
      <c r="S52" s="5"/>
      <c r="T52" s="79"/>
      <c r="U52" s="116"/>
      <c r="V52" s="79"/>
      <c r="W52" s="82"/>
      <c r="AB52" s="80"/>
      <c r="AC52" s="81"/>
      <c r="AD52" s="65"/>
      <c r="AE52" s="65"/>
      <c r="AF52" s="65"/>
      <c r="AG52" s="65"/>
      <c r="AH52" s="81"/>
      <c r="AI52" s="81"/>
    </row>
    <row r="53" spans="2:142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1"/>
      <c r="U53" s="61"/>
      <c r="V53" s="61"/>
      <c r="W53" s="61"/>
    </row>
  </sheetData>
  <sheetProtection password="CF27" sheet="1" objects="1" scenarios="1" autoFilter="0" pivotTables="0"/>
  <mergeCells count="6">
    <mergeCell ref="M51:N51"/>
    <mergeCell ref="L29:M29"/>
    <mergeCell ref="M44:N45"/>
    <mergeCell ref="M46:N46"/>
    <mergeCell ref="M48:N48"/>
    <mergeCell ref="M50:N50"/>
  </mergeCells>
  <conditionalFormatting sqref="L31:M42">
    <cfRule type="expression" dxfId="4" priority="2" stopIfTrue="1">
      <formula>$W31&gt;0</formula>
    </cfRule>
  </conditionalFormatting>
  <conditionalFormatting sqref="L31:M41">
    <cfRule type="expression" dxfId="3" priority="1" stopIfTrue="1">
      <formula>$X31&gt;0</formula>
    </cfRule>
  </conditionalFormatting>
  <dataValidations count="3">
    <dataValidation type="list" allowBlank="1" showInputMessage="1" showErrorMessage="1" sqref="D26 D21:D23">
      <formula1>Standardtid</formula1>
    </dataValidation>
    <dataValidation type="list" allowBlank="1" showInputMessage="1" showErrorMessage="1" sqref="Q31:Q42">
      <formula1>Rast</formula1>
    </dataValidation>
    <dataValidation type="list" allowBlank="1" showInputMessage="1" showErrorMessage="1" sqref="L31:M42">
      <formula1>Tid</formula1>
    </dataValidation>
  </dataValidations>
  <pageMargins left="0.75" right="0.75" top="1" bottom="1" header="0.5" footer="0.5"/>
  <pageSetup paperSize="9" scale="65" fitToHeight="6" orientation="landscape" r:id="rId1"/>
  <headerFooter alignWithMargins="0"/>
  <rowBreaks count="1" manualBreakCount="1">
    <brk id="25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Q100"/>
  <sheetViews>
    <sheetView workbookViewId="0">
      <selection activeCell="J10" sqref="J10"/>
    </sheetView>
  </sheetViews>
  <sheetFormatPr defaultRowHeight="12.75" x14ac:dyDescent="0.2"/>
  <cols>
    <col min="3" max="3" width="3.85546875" customWidth="1"/>
    <col min="5" max="5" width="3.7109375" customWidth="1"/>
    <col min="7" max="7" width="3.7109375" customWidth="1"/>
    <col min="8" max="8" width="12.5703125" customWidth="1"/>
    <col min="9" max="9" width="3.5703125" customWidth="1"/>
    <col min="10" max="10" width="22" customWidth="1"/>
    <col min="12" max="12" width="4.140625" customWidth="1"/>
    <col min="16" max="16" width="3.85546875" customWidth="1"/>
  </cols>
  <sheetData>
    <row r="3" spans="2:17" x14ac:dyDescent="0.2">
      <c r="B3" s="10" t="s">
        <v>24</v>
      </c>
      <c r="D3" s="10" t="s">
        <v>25</v>
      </c>
      <c r="F3" s="10" t="s">
        <v>31</v>
      </c>
      <c r="H3" s="10" t="s">
        <v>38</v>
      </c>
      <c r="J3" s="10" t="s">
        <v>34</v>
      </c>
      <c r="M3" s="10" t="s">
        <v>40</v>
      </c>
      <c r="O3" s="10" t="s">
        <v>45</v>
      </c>
      <c r="Q3" s="10" t="s">
        <v>39</v>
      </c>
    </row>
    <row r="4" spans="2:17" x14ac:dyDescent="0.2">
      <c r="B4" s="10"/>
      <c r="O4">
        <v>2009</v>
      </c>
    </row>
    <row r="5" spans="2:17" x14ac:dyDescent="0.2">
      <c r="B5" s="11">
        <v>0</v>
      </c>
      <c r="D5" s="11">
        <v>0</v>
      </c>
      <c r="F5" t="s">
        <v>32</v>
      </c>
      <c r="H5" s="35">
        <v>32.33</v>
      </c>
      <c r="J5" s="24" t="s">
        <v>91</v>
      </c>
      <c r="K5" s="35">
        <v>40</v>
      </c>
      <c r="L5" s="23"/>
      <c r="M5" t="s">
        <v>30</v>
      </c>
      <c r="O5">
        <v>2010</v>
      </c>
      <c r="Q5">
        <v>1</v>
      </c>
    </row>
    <row r="6" spans="2:17" x14ac:dyDescent="0.2">
      <c r="B6" s="11">
        <v>1.0416666666666666E-2</v>
      </c>
      <c r="D6" s="11">
        <v>1.0416666666666666E-2</v>
      </c>
      <c r="F6" t="s">
        <v>33</v>
      </c>
      <c r="H6" s="35">
        <v>34.33</v>
      </c>
      <c r="J6" t="s">
        <v>92</v>
      </c>
      <c r="K6" s="35">
        <v>39.5</v>
      </c>
      <c r="L6" s="23"/>
      <c r="M6" t="s">
        <v>54</v>
      </c>
      <c r="O6">
        <v>2011</v>
      </c>
      <c r="Q6">
        <v>2</v>
      </c>
    </row>
    <row r="7" spans="2:17" x14ac:dyDescent="0.2">
      <c r="B7" s="11">
        <v>2.0833333333333301E-2</v>
      </c>
      <c r="D7" s="11">
        <v>2.0833333333333301E-2</v>
      </c>
      <c r="H7" s="35">
        <v>36.25</v>
      </c>
      <c r="J7" s="24" t="s">
        <v>93</v>
      </c>
      <c r="K7" s="34">
        <v>38.25</v>
      </c>
      <c r="L7" s="23"/>
      <c r="M7" t="s">
        <v>58</v>
      </c>
      <c r="O7">
        <v>2012</v>
      </c>
      <c r="Q7">
        <v>3</v>
      </c>
    </row>
    <row r="8" spans="2:17" x14ac:dyDescent="0.2">
      <c r="B8" s="11">
        <v>3.125E-2</v>
      </c>
      <c r="D8" s="11">
        <v>3.125E-2</v>
      </c>
      <c r="H8" s="35">
        <v>36.33</v>
      </c>
      <c r="J8" s="24" t="s">
        <v>94</v>
      </c>
      <c r="K8" s="35">
        <v>37.5</v>
      </c>
      <c r="L8" s="23"/>
      <c r="O8">
        <v>2013</v>
      </c>
      <c r="Q8">
        <v>4</v>
      </c>
    </row>
    <row r="9" spans="2:17" x14ac:dyDescent="0.2">
      <c r="B9" s="11">
        <v>4.1666666666666699E-2</v>
      </c>
      <c r="D9" s="11">
        <v>4.1666666666666699E-2</v>
      </c>
      <c r="H9" s="35">
        <v>37</v>
      </c>
      <c r="J9" s="24" t="s">
        <v>95</v>
      </c>
      <c r="K9" s="35">
        <v>37</v>
      </c>
      <c r="L9" s="23"/>
      <c r="Q9">
        <v>5</v>
      </c>
    </row>
    <row r="10" spans="2:17" x14ac:dyDescent="0.2">
      <c r="B10" s="11">
        <v>5.2083333333333301E-2</v>
      </c>
      <c r="D10" s="11">
        <v>5.2083333333333301E-2</v>
      </c>
      <c r="H10" s="35">
        <v>37.5</v>
      </c>
      <c r="J10" s="24" t="s">
        <v>96</v>
      </c>
      <c r="K10" s="35">
        <v>36.33</v>
      </c>
      <c r="Q10">
        <v>6</v>
      </c>
    </row>
    <row r="11" spans="2:17" x14ac:dyDescent="0.2">
      <c r="B11" s="11">
        <v>6.25E-2</v>
      </c>
      <c r="D11" s="11">
        <v>6.25E-2</v>
      </c>
      <c r="H11" s="34">
        <v>38.25</v>
      </c>
      <c r="J11" s="24" t="s">
        <v>97</v>
      </c>
      <c r="K11" s="35">
        <v>36.25</v>
      </c>
      <c r="Q11">
        <v>7</v>
      </c>
    </row>
    <row r="12" spans="2:17" x14ac:dyDescent="0.2">
      <c r="B12" s="11">
        <v>7.2916666666666699E-2</v>
      </c>
      <c r="D12" s="11">
        <v>7.2916666666666699E-2</v>
      </c>
      <c r="H12" s="35">
        <v>39.5</v>
      </c>
      <c r="J12" s="24" t="s">
        <v>98</v>
      </c>
      <c r="K12" s="35">
        <v>34.33</v>
      </c>
      <c r="Q12">
        <v>8</v>
      </c>
    </row>
    <row r="13" spans="2:17" x14ac:dyDescent="0.2">
      <c r="B13" s="11">
        <v>8.3333333333333301E-2</v>
      </c>
      <c r="D13" s="11">
        <v>8.3333333333333301E-2</v>
      </c>
      <c r="H13" s="35">
        <v>40</v>
      </c>
      <c r="J13" s="24" t="s">
        <v>99</v>
      </c>
      <c r="K13" s="35">
        <v>32.33</v>
      </c>
      <c r="Q13">
        <v>9</v>
      </c>
    </row>
    <row r="14" spans="2:17" x14ac:dyDescent="0.2">
      <c r="B14" s="11">
        <v>9.375E-2</v>
      </c>
      <c r="H14" s="113" t="e">
        <f>IF((#REF!)=0,"",#REF!)</f>
        <v>#REF!</v>
      </c>
      <c r="J14" s="114" t="e">
        <f>IF(H14="","",H14&amp; " h/v")</f>
        <v>#REF!</v>
      </c>
      <c r="K14" s="115" t="e">
        <f>H14</f>
        <v>#REF!</v>
      </c>
      <c r="Q14">
        <v>10</v>
      </c>
    </row>
    <row r="15" spans="2:17" x14ac:dyDescent="0.2">
      <c r="B15" s="11">
        <v>0.104166666666667</v>
      </c>
      <c r="H15" s="113" t="e">
        <f>IF((#REF!)=0,"",#REF!)</f>
        <v>#REF!</v>
      </c>
      <c r="J15" s="114" t="e">
        <f>IF(H15="","",H15&amp; " h/v")</f>
        <v>#REF!</v>
      </c>
      <c r="K15" s="115" t="e">
        <f>H15</f>
        <v>#REF!</v>
      </c>
      <c r="Q15">
        <v>11</v>
      </c>
    </row>
    <row r="16" spans="2:17" x14ac:dyDescent="0.2">
      <c r="B16" s="11">
        <v>0.114583333333333</v>
      </c>
      <c r="H16" s="113" t="e">
        <f>IF((#REF!)=0,"",#REF!)</f>
        <v>#REF!</v>
      </c>
      <c r="J16" s="114" t="e">
        <f>IF(H16="","",H16&amp; " h/v")</f>
        <v>#REF!</v>
      </c>
      <c r="K16" s="115" t="e">
        <f>H16</f>
        <v>#REF!</v>
      </c>
      <c r="Q16">
        <v>12</v>
      </c>
    </row>
    <row r="17" spans="2:17" x14ac:dyDescent="0.2">
      <c r="B17" s="11">
        <v>0.125</v>
      </c>
      <c r="H17" s="113" t="e">
        <f>IF((#REF!)=0,"",#REF!)</f>
        <v>#REF!</v>
      </c>
      <c r="J17" s="114" t="e">
        <f>IF(H17="","",H17&amp; " h/v")</f>
        <v>#REF!</v>
      </c>
      <c r="K17" s="115" t="e">
        <f>H17</f>
        <v>#REF!</v>
      </c>
      <c r="Q17">
        <v>13</v>
      </c>
    </row>
    <row r="18" spans="2:17" x14ac:dyDescent="0.2">
      <c r="B18" s="11">
        <v>0.13541666666666699</v>
      </c>
      <c r="Q18">
        <v>14</v>
      </c>
    </row>
    <row r="19" spans="2:17" x14ac:dyDescent="0.2">
      <c r="B19" s="11">
        <v>0.14583333333333301</v>
      </c>
      <c r="Q19">
        <v>15</v>
      </c>
    </row>
    <row r="20" spans="2:17" x14ac:dyDescent="0.2">
      <c r="B20" s="11">
        <v>0.15625</v>
      </c>
      <c r="Q20">
        <v>16</v>
      </c>
    </row>
    <row r="21" spans="2:17" x14ac:dyDescent="0.2">
      <c r="B21" s="11">
        <v>0.16666666666666699</v>
      </c>
      <c r="Q21">
        <v>17</v>
      </c>
    </row>
    <row r="22" spans="2:17" x14ac:dyDescent="0.2">
      <c r="B22" s="11">
        <v>0.17708333333333301</v>
      </c>
      <c r="Q22">
        <v>18</v>
      </c>
    </row>
    <row r="23" spans="2:17" x14ac:dyDescent="0.2">
      <c r="B23" s="11">
        <v>0.1875</v>
      </c>
      <c r="Q23">
        <v>19</v>
      </c>
    </row>
    <row r="24" spans="2:17" x14ac:dyDescent="0.2">
      <c r="B24" s="11">
        <v>0.19791666666666699</v>
      </c>
      <c r="Q24">
        <v>20</v>
      </c>
    </row>
    <row r="25" spans="2:17" x14ac:dyDescent="0.2">
      <c r="B25" s="11">
        <v>0.20833333333333301</v>
      </c>
      <c r="Q25">
        <v>21</v>
      </c>
    </row>
    <row r="26" spans="2:17" x14ac:dyDescent="0.2">
      <c r="B26" s="11">
        <v>0.21875</v>
      </c>
      <c r="Q26">
        <v>22</v>
      </c>
    </row>
    <row r="27" spans="2:17" x14ac:dyDescent="0.2">
      <c r="B27" s="11">
        <v>0.22916666666666699</v>
      </c>
      <c r="Q27">
        <v>23</v>
      </c>
    </row>
    <row r="28" spans="2:17" x14ac:dyDescent="0.2">
      <c r="B28" s="11">
        <v>0.23958333333333301</v>
      </c>
      <c r="Q28">
        <v>24</v>
      </c>
    </row>
    <row r="29" spans="2:17" x14ac:dyDescent="0.2">
      <c r="B29" s="11">
        <v>0.25</v>
      </c>
      <c r="Q29">
        <v>25</v>
      </c>
    </row>
    <row r="30" spans="2:17" x14ac:dyDescent="0.2">
      <c r="B30" s="11">
        <v>0.26041666666666702</v>
      </c>
      <c r="Q30">
        <v>26</v>
      </c>
    </row>
    <row r="31" spans="2:17" x14ac:dyDescent="0.2">
      <c r="B31" s="11">
        <v>0.27083333333333298</v>
      </c>
      <c r="Q31">
        <v>27</v>
      </c>
    </row>
    <row r="32" spans="2:17" x14ac:dyDescent="0.2">
      <c r="B32" s="11">
        <v>0.28125</v>
      </c>
      <c r="Q32">
        <v>28</v>
      </c>
    </row>
    <row r="33" spans="2:17" x14ac:dyDescent="0.2">
      <c r="B33" s="11">
        <v>0.29166666666666702</v>
      </c>
      <c r="Q33">
        <v>29</v>
      </c>
    </row>
    <row r="34" spans="2:17" x14ac:dyDescent="0.2">
      <c r="B34" s="11">
        <v>0.30208333333333298</v>
      </c>
      <c r="Q34">
        <v>30</v>
      </c>
    </row>
    <row r="35" spans="2:17" x14ac:dyDescent="0.2">
      <c r="B35" s="11">
        <v>0.3125</v>
      </c>
      <c r="Q35">
        <v>31</v>
      </c>
    </row>
    <row r="36" spans="2:17" x14ac:dyDescent="0.2">
      <c r="B36" s="11">
        <v>0.32291666666666702</v>
      </c>
      <c r="Q36">
        <v>32</v>
      </c>
    </row>
    <row r="37" spans="2:17" x14ac:dyDescent="0.2">
      <c r="B37" s="11">
        <v>0.33333333333333298</v>
      </c>
      <c r="Q37">
        <v>33</v>
      </c>
    </row>
    <row r="38" spans="2:17" x14ac:dyDescent="0.2">
      <c r="B38" s="11">
        <v>0.34375</v>
      </c>
      <c r="Q38">
        <v>34</v>
      </c>
    </row>
    <row r="39" spans="2:17" x14ac:dyDescent="0.2">
      <c r="B39" s="11">
        <v>0.35416666666666702</v>
      </c>
      <c r="Q39">
        <v>35</v>
      </c>
    </row>
    <row r="40" spans="2:17" x14ac:dyDescent="0.2">
      <c r="B40" s="11">
        <v>0.36458333333333298</v>
      </c>
      <c r="Q40">
        <v>36</v>
      </c>
    </row>
    <row r="41" spans="2:17" x14ac:dyDescent="0.2">
      <c r="B41" s="11">
        <v>0.375</v>
      </c>
      <c r="Q41">
        <v>37</v>
      </c>
    </row>
    <row r="42" spans="2:17" x14ac:dyDescent="0.2">
      <c r="B42" s="11">
        <v>0.38541666666666702</v>
      </c>
      <c r="Q42">
        <v>38</v>
      </c>
    </row>
    <row r="43" spans="2:17" x14ac:dyDescent="0.2">
      <c r="B43" s="11">
        <v>0.39583333333333298</v>
      </c>
      <c r="Q43">
        <v>39</v>
      </c>
    </row>
    <row r="44" spans="2:17" x14ac:dyDescent="0.2">
      <c r="B44" s="11">
        <v>0.40625</v>
      </c>
      <c r="Q44">
        <v>40</v>
      </c>
    </row>
    <row r="45" spans="2:17" x14ac:dyDescent="0.2">
      <c r="B45" s="11">
        <v>0.41666666666666702</v>
      </c>
      <c r="Q45">
        <v>41</v>
      </c>
    </row>
    <row r="46" spans="2:17" x14ac:dyDescent="0.2">
      <c r="B46" s="11">
        <v>0.42708333333333298</v>
      </c>
      <c r="Q46">
        <v>42</v>
      </c>
    </row>
    <row r="47" spans="2:17" x14ac:dyDescent="0.2">
      <c r="B47" s="11">
        <v>0.4375</v>
      </c>
      <c r="Q47">
        <v>43</v>
      </c>
    </row>
    <row r="48" spans="2:17" x14ac:dyDescent="0.2">
      <c r="B48" s="11">
        <v>0.44791666666666702</v>
      </c>
      <c r="Q48">
        <v>44</v>
      </c>
    </row>
    <row r="49" spans="2:17" x14ac:dyDescent="0.2">
      <c r="B49" s="11">
        <v>0.45833333333333298</v>
      </c>
      <c r="Q49">
        <v>45</v>
      </c>
    </row>
    <row r="50" spans="2:17" x14ac:dyDescent="0.2">
      <c r="B50" s="11">
        <v>0.46875</v>
      </c>
      <c r="Q50">
        <v>46</v>
      </c>
    </row>
    <row r="51" spans="2:17" x14ac:dyDescent="0.2">
      <c r="B51" s="11">
        <v>0.47916666666666702</v>
      </c>
      <c r="Q51">
        <v>47</v>
      </c>
    </row>
    <row r="52" spans="2:17" x14ac:dyDescent="0.2">
      <c r="B52" s="11">
        <v>0.48958333333333298</v>
      </c>
      <c r="Q52">
        <v>48</v>
      </c>
    </row>
    <row r="53" spans="2:17" x14ac:dyDescent="0.2">
      <c r="B53" s="11">
        <v>0.5</v>
      </c>
      <c r="Q53">
        <v>49</v>
      </c>
    </row>
    <row r="54" spans="2:17" x14ac:dyDescent="0.2">
      <c r="B54" s="11">
        <v>0.51041666666666696</v>
      </c>
      <c r="Q54">
        <v>50</v>
      </c>
    </row>
    <row r="55" spans="2:17" x14ac:dyDescent="0.2">
      <c r="B55" s="11">
        <v>0.52083333333333304</v>
      </c>
      <c r="Q55">
        <v>51</v>
      </c>
    </row>
    <row r="56" spans="2:17" x14ac:dyDescent="0.2">
      <c r="B56" s="11">
        <v>0.53125</v>
      </c>
      <c r="Q56">
        <v>52</v>
      </c>
    </row>
    <row r="57" spans="2:17" x14ac:dyDescent="0.2">
      <c r="B57" s="11">
        <v>0.54166666666666696</v>
      </c>
    </row>
    <row r="58" spans="2:17" x14ac:dyDescent="0.2">
      <c r="B58" s="11">
        <v>0.55208333333333304</v>
      </c>
    </row>
    <row r="59" spans="2:17" x14ac:dyDescent="0.2">
      <c r="B59" s="11">
        <v>0.5625</v>
      </c>
    </row>
    <row r="60" spans="2:17" x14ac:dyDescent="0.2">
      <c r="B60" s="11">
        <v>0.57291666666666696</v>
      </c>
    </row>
    <row r="61" spans="2:17" x14ac:dyDescent="0.2">
      <c r="B61" s="11">
        <v>0.58333333333333304</v>
      </c>
    </row>
    <row r="62" spans="2:17" x14ac:dyDescent="0.2">
      <c r="B62" s="11">
        <v>0.59375</v>
      </c>
    </row>
    <row r="63" spans="2:17" x14ac:dyDescent="0.2">
      <c r="B63" s="11">
        <v>0.60416666666666696</v>
      </c>
    </row>
    <row r="64" spans="2:17" x14ac:dyDescent="0.2">
      <c r="B64" s="11">
        <v>0.61458333333333304</v>
      </c>
    </row>
    <row r="65" spans="2:2" x14ac:dyDescent="0.2">
      <c r="B65" s="11">
        <v>0.625</v>
      </c>
    </row>
    <row r="66" spans="2:2" x14ac:dyDescent="0.2">
      <c r="B66" s="11">
        <v>0.63541666666666696</v>
      </c>
    </row>
    <row r="67" spans="2:2" x14ac:dyDescent="0.2">
      <c r="B67" s="11">
        <v>0.64583333333333304</v>
      </c>
    </row>
    <row r="68" spans="2:2" x14ac:dyDescent="0.2">
      <c r="B68" s="11">
        <v>0.65625</v>
      </c>
    </row>
    <row r="69" spans="2:2" x14ac:dyDescent="0.2">
      <c r="B69" s="11">
        <v>0.66666666666666696</v>
      </c>
    </row>
    <row r="70" spans="2:2" x14ac:dyDescent="0.2">
      <c r="B70" s="11">
        <v>0.67708333333333304</v>
      </c>
    </row>
    <row r="71" spans="2:2" x14ac:dyDescent="0.2">
      <c r="B71" s="11">
        <v>0.6875</v>
      </c>
    </row>
    <row r="72" spans="2:2" x14ac:dyDescent="0.2">
      <c r="B72" s="11">
        <v>0.69791666666666696</v>
      </c>
    </row>
    <row r="73" spans="2:2" x14ac:dyDescent="0.2">
      <c r="B73" s="11">
        <v>0.70833333333333304</v>
      </c>
    </row>
    <row r="74" spans="2:2" x14ac:dyDescent="0.2">
      <c r="B74" s="11">
        <v>0.71875</v>
      </c>
    </row>
    <row r="75" spans="2:2" x14ac:dyDescent="0.2">
      <c r="B75" s="11">
        <v>0.72916666666666696</v>
      </c>
    </row>
    <row r="76" spans="2:2" x14ac:dyDescent="0.2">
      <c r="B76" s="11">
        <v>0.73958333333333304</v>
      </c>
    </row>
    <row r="77" spans="2:2" x14ac:dyDescent="0.2">
      <c r="B77" s="11">
        <v>0.75</v>
      </c>
    </row>
    <row r="78" spans="2:2" x14ac:dyDescent="0.2">
      <c r="B78" s="11">
        <v>0.76041666666666696</v>
      </c>
    </row>
    <row r="79" spans="2:2" x14ac:dyDescent="0.2">
      <c r="B79" s="11">
        <v>0.77083333333333304</v>
      </c>
    </row>
    <row r="80" spans="2:2" x14ac:dyDescent="0.2">
      <c r="B80" s="11">
        <v>0.78125</v>
      </c>
    </row>
    <row r="81" spans="2:2" x14ac:dyDescent="0.2">
      <c r="B81" s="11">
        <v>0.79166666666666696</v>
      </c>
    </row>
    <row r="82" spans="2:2" x14ac:dyDescent="0.2">
      <c r="B82" s="11">
        <v>0.80208333333333304</v>
      </c>
    </row>
    <row r="83" spans="2:2" x14ac:dyDescent="0.2">
      <c r="B83" s="11">
        <v>0.8125</v>
      </c>
    </row>
    <row r="84" spans="2:2" x14ac:dyDescent="0.2">
      <c r="B84" s="11">
        <v>0.82291666666666696</v>
      </c>
    </row>
    <row r="85" spans="2:2" x14ac:dyDescent="0.2">
      <c r="B85" s="11">
        <v>0.83333333333333304</v>
      </c>
    </row>
    <row r="86" spans="2:2" x14ac:dyDescent="0.2">
      <c r="B86" s="11">
        <v>0.84375</v>
      </c>
    </row>
    <row r="87" spans="2:2" x14ac:dyDescent="0.2">
      <c r="B87" s="11">
        <v>0.85416666666666696</v>
      </c>
    </row>
    <row r="88" spans="2:2" x14ac:dyDescent="0.2">
      <c r="B88" s="11">
        <v>0.86458333333333304</v>
      </c>
    </row>
    <row r="89" spans="2:2" x14ac:dyDescent="0.2">
      <c r="B89" s="11">
        <v>0.875</v>
      </c>
    </row>
    <row r="90" spans="2:2" x14ac:dyDescent="0.2">
      <c r="B90" s="11">
        <v>0.88541666666666696</v>
      </c>
    </row>
    <row r="91" spans="2:2" x14ac:dyDescent="0.2">
      <c r="B91" s="11">
        <v>0.89583333333333304</v>
      </c>
    </row>
    <row r="92" spans="2:2" x14ac:dyDescent="0.2">
      <c r="B92" s="11">
        <v>0.90625</v>
      </c>
    </row>
    <row r="93" spans="2:2" x14ac:dyDescent="0.2">
      <c r="B93" s="11">
        <v>0.91666666666666696</v>
      </c>
    </row>
    <row r="94" spans="2:2" x14ac:dyDescent="0.2">
      <c r="B94" s="11">
        <v>0.92708333333333304</v>
      </c>
    </row>
    <row r="95" spans="2:2" x14ac:dyDescent="0.2">
      <c r="B95" s="11">
        <v>0.9375</v>
      </c>
    </row>
    <row r="96" spans="2:2" x14ac:dyDescent="0.2">
      <c r="B96" s="11">
        <v>0.94791666666666696</v>
      </c>
    </row>
    <row r="97" spans="2:2" x14ac:dyDescent="0.2">
      <c r="B97" s="11">
        <v>0.95833333333333304</v>
      </c>
    </row>
    <row r="98" spans="2:2" x14ac:dyDescent="0.2">
      <c r="B98" s="11">
        <v>0.96875</v>
      </c>
    </row>
    <row r="99" spans="2:2" x14ac:dyDescent="0.2">
      <c r="B99" s="11">
        <v>0.97916666666666696</v>
      </c>
    </row>
    <row r="100" spans="2:2" x14ac:dyDescent="0.2">
      <c r="B100" s="11">
        <v>0.98958333333333304</v>
      </c>
    </row>
  </sheetData>
  <sheetProtection password="CF27" sheet="1" objects="1" scenarios="1" autoFilter="0" pivotTables="0"/>
  <customSheetViews>
    <customSheetView guid="{5200DD48-A486-4684-B87B-E71F58E90AAA}" state="hidden">
      <selection activeCell="J10" sqref="J10"/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EL53"/>
  <sheetViews>
    <sheetView showGridLines="0" topLeftCell="B1" zoomScale="75" zoomScaleNormal="75" zoomScaleSheetLayoutView="70" workbookViewId="0">
      <selection activeCell="AA59" sqref="AA59"/>
    </sheetView>
  </sheetViews>
  <sheetFormatPr defaultColWidth="9.140625" defaultRowHeight="12.75" x14ac:dyDescent="0.2"/>
  <cols>
    <col min="1" max="1" width="3" hidden="1" customWidth="1"/>
    <col min="2" max="2" width="2.140625" customWidth="1"/>
    <col min="3" max="3" width="16" customWidth="1"/>
    <col min="4" max="6" width="9.42578125" customWidth="1"/>
    <col min="7" max="7" width="9.28515625" customWidth="1"/>
    <col min="8" max="10" width="9.42578125" customWidth="1"/>
    <col min="11" max="18" width="8.42578125" customWidth="1"/>
    <col min="19" max="19" width="9.28515625" customWidth="1"/>
    <col min="20" max="20" width="6.42578125" style="74" customWidth="1"/>
    <col min="21" max="21" width="6.140625" style="74" customWidth="1"/>
    <col min="22" max="22" width="15.85546875" style="74" customWidth="1"/>
    <col min="23" max="23" width="8.28515625" style="74" customWidth="1"/>
    <col min="24" max="24" width="2.140625" style="74" customWidth="1"/>
    <col min="25" max="25" width="4.42578125" style="66" customWidth="1"/>
    <col min="26" max="26" width="13" style="66" customWidth="1"/>
    <col min="27" max="27" width="19.7109375" style="68" customWidth="1"/>
    <col min="28" max="28" width="13.5703125" style="68" customWidth="1"/>
    <col min="29" max="29" width="8.85546875" style="68" customWidth="1"/>
    <col min="30" max="33" width="8.85546875" style="62" customWidth="1"/>
    <col min="34" max="39" width="8.85546875" style="68" customWidth="1"/>
    <col min="40" max="100" width="9.140625" style="68"/>
    <col min="101" max="141" width="9.140625" style="70"/>
    <col min="142" max="16384" width="9.140625" style="62"/>
  </cols>
  <sheetData>
    <row r="2" spans="1:35" ht="18" x14ac:dyDescent="0.25">
      <c r="A2" s="42"/>
      <c r="B2" s="42"/>
      <c r="C2" s="43" t="str">
        <f>"Sommar bemanningsbehov för jun, jul, aug - "&amp;'Bemanningsbehov '!Yrke&amp;", "&amp;'Bemanningsbehov '!Vårdavdelning</f>
        <v xml:space="preserve">Sommar bemanningsbehov för jun, jul, aug - , 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75"/>
      <c r="U2" s="75"/>
      <c r="V2" s="75"/>
      <c r="W2" s="75"/>
      <c r="X2" s="75"/>
    </row>
    <row r="3" spans="1:35" ht="18" x14ac:dyDescent="0.25">
      <c r="A3" s="23"/>
      <c r="B3" s="23"/>
      <c r="C3" s="4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68"/>
      <c r="U3" s="68"/>
      <c r="V3" s="68"/>
      <c r="W3" s="68"/>
      <c r="X3" s="68"/>
    </row>
    <row r="4" spans="1:35" ht="18" x14ac:dyDescent="0.25">
      <c r="A4" s="23"/>
      <c r="B4" s="23"/>
      <c r="C4" s="44" t="s">
        <v>48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8"/>
      <c r="U4" s="68"/>
      <c r="V4" s="68"/>
      <c r="W4" s="68"/>
      <c r="X4" s="68"/>
      <c r="AB4" s="69"/>
    </row>
    <row r="5" spans="1:35" ht="12.75" customHeight="1" x14ac:dyDescent="0.25">
      <c r="A5" s="23"/>
      <c r="B5" s="23"/>
      <c r="C5" s="4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8"/>
      <c r="U5" s="68"/>
      <c r="V5" s="68"/>
      <c r="W5" s="68"/>
      <c r="X5" s="68"/>
    </row>
    <row r="6" spans="1:35" ht="12" customHeight="1" x14ac:dyDescent="0.2">
      <c r="A6" s="23"/>
      <c r="B6" s="23"/>
      <c r="C6" s="24" t="s">
        <v>100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68"/>
      <c r="U6" s="68"/>
      <c r="V6" s="68"/>
      <c r="W6" s="68"/>
      <c r="X6" s="68"/>
    </row>
    <row r="7" spans="1:35" ht="12" customHeight="1" x14ac:dyDescent="0.25">
      <c r="A7" s="23"/>
      <c r="B7" s="23"/>
      <c r="C7" s="4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68"/>
      <c r="U7" s="68"/>
      <c r="V7" s="68"/>
      <c r="W7" s="68"/>
      <c r="X7" s="68"/>
    </row>
    <row r="8" spans="1:35" ht="12" customHeight="1" x14ac:dyDescent="0.2">
      <c r="A8" s="23"/>
      <c r="B8" s="23"/>
      <c r="C8" s="24" t="s">
        <v>51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8"/>
      <c r="U8" s="68"/>
      <c r="V8" s="68"/>
      <c r="W8" s="68"/>
      <c r="X8" s="68"/>
      <c r="AB8" s="69"/>
    </row>
    <row r="9" spans="1:35" ht="12" customHeight="1" x14ac:dyDescent="0.2">
      <c r="A9" s="23"/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68"/>
      <c r="U9" s="68"/>
      <c r="V9" s="68"/>
      <c r="W9" s="68"/>
      <c r="X9" s="68"/>
    </row>
    <row r="10" spans="1:35" ht="12" customHeight="1" x14ac:dyDescent="0.2">
      <c r="A10" s="23"/>
      <c r="B10" s="23"/>
      <c r="C10" s="24" t="s">
        <v>49</v>
      </c>
      <c r="D10" s="23"/>
      <c r="E10" s="23"/>
      <c r="G10" s="37"/>
      <c r="H10" s="23" t="s">
        <v>50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68"/>
      <c r="U10" s="68"/>
      <c r="V10" s="68"/>
      <c r="W10" s="68"/>
      <c r="X10" s="68"/>
      <c r="AB10" s="80"/>
      <c r="AC10" s="81"/>
      <c r="AD10" s="65"/>
      <c r="AE10" s="65"/>
      <c r="AF10" s="65"/>
      <c r="AG10" s="65"/>
      <c r="AH10" s="81"/>
      <c r="AI10" s="81"/>
    </row>
    <row r="11" spans="1:35" ht="12" customHeight="1" x14ac:dyDescent="0.25">
      <c r="A11" s="23"/>
      <c r="B11" s="23"/>
      <c r="C11" s="4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68"/>
      <c r="U11" s="68"/>
      <c r="V11" s="68"/>
      <c r="W11" s="68"/>
      <c r="X11" s="68"/>
      <c r="AB11" s="80"/>
      <c r="AC11" s="81"/>
      <c r="AD11" s="65"/>
      <c r="AE11" s="65"/>
      <c r="AF11" s="65"/>
      <c r="AG11" s="65"/>
      <c r="AH11" s="81"/>
      <c r="AI11" s="81"/>
    </row>
    <row r="12" spans="1:35" ht="18" x14ac:dyDescent="0.25">
      <c r="A12" s="23"/>
      <c r="B12" s="23"/>
      <c r="C12" s="44" t="s">
        <v>44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68"/>
      <c r="U12" s="68"/>
      <c r="V12" s="68"/>
      <c r="W12" s="68"/>
      <c r="X12" s="68"/>
      <c r="AB12" s="80"/>
      <c r="AC12" s="81"/>
      <c r="AD12" s="65"/>
      <c r="AE12" s="65"/>
      <c r="AF12" s="65"/>
      <c r="AG12" s="65"/>
      <c r="AH12" s="81"/>
      <c r="AI12" s="81"/>
    </row>
    <row r="13" spans="1:35" ht="12.75" customHeight="1" x14ac:dyDescent="0.25">
      <c r="A13" s="23"/>
      <c r="B13" s="23"/>
      <c r="C13" s="4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68"/>
      <c r="U13" s="68"/>
      <c r="V13" s="68"/>
      <c r="W13" s="68"/>
      <c r="X13" s="68"/>
      <c r="AB13" s="80"/>
      <c r="AC13" s="81"/>
      <c r="AD13" s="65"/>
      <c r="AE13" s="65"/>
      <c r="AF13" s="65"/>
      <c r="AG13" s="65"/>
      <c r="AH13" s="81"/>
      <c r="AI13" s="81"/>
    </row>
    <row r="14" spans="1:35" x14ac:dyDescent="0.2">
      <c r="D14" s="10"/>
      <c r="P14" s="25"/>
      <c r="T14" s="61"/>
      <c r="V14" s="61"/>
      <c r="W14" s="61"/>
      <c r="X14" s="61"/>
      <c r="AB14" s="80"/>
      <c r="AC14" s="81"/>
      <c r="AD14" s="65"/>
      <c r="AE14" s="65"/>
      <c r="AF14" s="65"/>
      <c r="AG14" s="65"/>
      <c r="AH14" s="81"/>
      <c r="AI14" s="81"/>
    </row>
    <row r="15" spans="1:35" x14ac:dyDescent="0.2">
      <c r="C15" s="4" t="s">
        <v>159</v>
      </c>
      <c r="D15" s="131">
        <f>'Bemanningsbehov '!Vårdavdelning</f>
        <v>0</v>
      </c>
      <c r="E15" s="1" t="s">
        <v>138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  <c r="Q15" s="2"/>
      <c r="R15" s="2"/>
      <c r="S15" s="2"/>
      <c r="T15" s="93"/>
      <c r="U15" s="94"/>
      <c r="V15" s="93"/>
      <c r="W15" s="93"/>
      <c r="X15" s="61"/>
      <c r="AB15" s="80"/>
      <c r="AC15" s="81"/>
      <c r="AD15" s="65"/>
      <c r="AE15" s="65"/>
      <c r="AF15" s="65"/>
      <c r="AG15" s="65"/>
      <c r="AH15" s="81"/>
      <c r="AI15" s="81"/>
    </row>
    <row r="16" spans="1:35" x14ac:dyDescent="0.2">
      <c r="C16" s="4"/>
      <c r="D16" s="39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60"/>
      <c r="Q16" s="2"/>
      <c r="R16" s="2"/>
      <c r="S16" s="2"/>
      <c r="T16" s="93"/>
      <c r="U16" s="94"/>
      <c r="V16" s="93"/>
      <c r="W16" s="93"/>
      <c r="X16" s="61"/>
      <c r="AB16" s="80"/>
      <c r="AC16" s="81"/>
      <c r="AD16" s="65"/>
      <c r="AE16" s="65"/>
      <c r="AF16" s="65"/>
      <c r="AG16" s="65"/>
      <c r="AH16" s="81"/>
      <c r="AI16" s="81"/>
    </row>
    <row r="17" spans="1:142" x14ac:dyDescent="0.2">
      <c r="C17" s="4" t="s">
        <v>29</v>
      </c>
      <c r="D17" s="131">
        <f>'Bemanningsbehov '!Yrke</f>
        <v>0</v>
      </c>
      <c r="E17" s="1" t="s">
        <v>138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9"/>
      <c r="Q17" s="2"/>
      <c r="R17" s="2"/>
      <c r="S17" s="2"/>
      <c r="T17" s="93"/>
      <c r="U17" s="94"/>
      <c r="V17" s="93"/>
      <c r="W17" s="93"/>
      <c r="X17" s="61"/>
      <c r="AB17" s="80"/>
      <c r="AC17" s="81"/>
      <c r="AD17" s="65"/>
      <c r="AE17" s="65"/>
      <c r="AF17" s="65"/>
      <c r="AG17" s="65"/>
      <c r="AH17" s="81"/>
      <c r="AI17" s="81"/>
    </row>
    <row r="18" spans="1:142" x14ac:dyDescent="0.2">
      <c r="C18" s="4"/>
      <c r="D18" s="40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3"/>
      <c r="U18" s="94"/>
      <c r="V18" s="93"/>
      <c r="W18" s="93"/>
      <c r="X18" s="61"/>
      <c r="AB18" s="80"/>
      <c r="AC18" s="81"/>
      <c r="AD18" s="65"/>
      <c r="AE18" s="65"/>
      <c r="AF18" s="65"/>
      <c r="AG18" s="65"/>
      <c r="AH18" s="81"/>
      <c r="AI18" s="81"/>
    </row>
    <row r="19" spans="1:142" x14ac:dyDescent="0.2">
      <c r="C19" s="10" t="s">
        <v>53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3"/>
      <c r="U19" s="94"/>
      <c r="V19" s="93"/>
      <c r="W19" s="93"/>
      <c r="X19" s="61"/>
      <c r="AB19" s="80"/>
      <c r="AC19" s="81"/>
      <c r="AD19" s="65"/>
      <c r="AE19" s="65"/>
      <c r="AF19" s="65"/>
      <c r="AG19" s="65"/>
      <c r="AH19" s="81"/>
      <c r="AI19" s="81"/>
    </row>
    <row r="20" spans="1:142" x14ac:dyDescent="0.2">
      <c r="C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3"/>
      <c r="U20" s="94"/>
      <c r="V20" s="93"/>
      <c r="W20" s="93"/>
      <c r="X20" s="61"/>
      <c r="AB20" s="80"/>
      <c r="AC20" s="81"/>
      <c r="AD20" s="65"/>
      <c r="AE20" s="65"/>
      <c r="AF20" s="65"/>
      <c r="AG20" s="65"/>
      <c r="AH20" s="81"/>
      <c r="AI20" s="81"/>
    </row>
    <row r="21" spans="1:142" x14ac:dyDescent="0.2">
      <c r="C21" s="9" t="s">
        <v>62</v>
      </c>
      <c r="D21" s="52"/>
      <c r="E21" t="s">
        <v>52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3"/>
      <c r="U21" s="94"/>
      <c r="V21" s="93"/>
      <c r="W21" s="93"/>
      <c r="X21" s="61"/>
      <c r="AB21" s="80"/>
      <c r="AC21" s="81"/>
      <c r="AD21" s="65"/>
      <c r="AE21" s="65"/>
      <c r="AF21" s="65"/>
      <c r="AG21" s="65"/>
      <c r="AH21" s="81"/>
      <c r="AI21" s="81"/>
    </row>
    <row r="22" spans="1:142" x14ac:dyDescent="0.2">
      <c r="C22" s="10"/>
      <c r="D22" s="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3"/>
      <c r="U22" s="94"/>
      <c r="V22" s="93"/>
      <c r="W22" s="93"/>
      <c r="X22" s="61"/>
      <c r="AB22" s="80"/>
      <c r="AC22" s="81"/>
      <c r="AD22" s="65"/>
      <c r="AE22" s="65"/>
      <c r="AF22" s="65"/>
      <c r="AG22" s="65"/>
      <c r="AH22" s="81"/>
      <c r="AI22" s="81"/>
    </row>
    <row r="23" spans="1:142" x14ac:dyDescent="0.2">
      <c r="C23" s="9" t="s">
        <v>63</v>
      </c>
      <c r="D23" s="52"/>
      <c r="E23" t="s">
        <v>52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3"/>
      <c r="U23" s="94"/>
      <c r="V23" s="93"/>
      <c r="W23" s="93"/>
      <c r="X23" s="61"/>
      <c r="AB23" s="80"/>
      <c r="AC23" s="81"/>
      <c r="AD23" s="65"/>
      <c r="AE23" s="65"/>
      <c r="AF23" s="65"/>
      <c r="AG23" s="65"/>
      <c r="AH23" s="81"/>
      <c r="AI23" s="81"/>
    </row>
    <row r="24" spans="1:142" x14ac:dyDescent="0.2">
      <c r="C24" s="10"/>
      <c r="D24" s="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3"/>
      <c r="U24" s="94"/>
      <c r="V24" s="93"/>
      <c r="W24" s="93"/>
      <c r="X24" s="61"/>
      <c r="AB24" s="80"/>
      <c r="AC24" s="81"/>
      <c r="AD24" s="65"/>
      <c r="AE24" s="65"/>
      <c r="AF24" s="65"/>
      <c r="AG24" s="65"/>
      <c r="AH24" s="81"/>
      <c r="AI24" s="81"/>
    </row>
    <row r="25" spans="1:142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AB25" s="80"/>
      <c r="AC25" s="81"/>
      <c r="AD25" s="65"/>
      <c r="AE25" s="65"/>
      <c r="AF25" s="65"/>
      <c r="AG25" s="65"/>
      <c r="AH25" s="81"/>
      <c r="AI25" s="81"/>
    </row>
    <row r="26" spans="1:142" ht="18" x14ac:dyDescent="0.25">
      <c r="C26" s="38" t="s">
        <v>84</v>
      </c>
      <c r="D26" s="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3"/>
      <c r="U26" s="93"/>
      <c r="V26" s="94"/>
      <c r="W26" s="93"/>
      <c r="X26" s="93"/>
      <c r="Y26" s="61"/>
      <c r="AA26" s="66"/>
      <c r="AC26" s="80"/>
      <c r="AD26" s="65"/>
      <c r="AE26" s="65"/>
      <c r="AF26" s="65"/>
      <c r="AG26" s="65"/>
      <c r="AH26" s="81"/>
      <c r="AI26" s="81"/>
      <c r="AJ26" s="81"/>
      <c r="CW26" s="68"/>
      <c r="EL26" s="70"/>
    </row>
    <row r="27" spans="1:142" ht="27.75" customHeight="1" x14ac:dyDescent="0.2"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3"/>
      <c r="U27" s="93"/>
      <c r="V27" s="94"/>
      <c r="W27" s="93"/>
      <c r="X27" s="93"/>
      <c r="Y27" s="61"/>
      <c r="AA27" s="66"/>
      <c r="AC27" s="80"/>
      <c r="AD27" s="65"/>
      <c r="AE27" s="65"/>
      <c r="AF27" s="65"/>
      <c r="AG27" s="65"/>
      <c r="AH27" s="81"/>
      <c r="AI27" s="81"/>
      <c r="AJ27" s="81"/>
      <c r="CW27" s="68"/>
      <c r="EL27" s="70"/>
    </row>
    <row r="28" spans="1:142" x14ac:dyDescent="0.2">
      <c r="E28" s="1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93"/>
      <c r="U28" s="93"/>
      <c r="V28" s="94"/>
      <c r="W28" s="94"/>
      <c r="X28" s="93"/>
      <c r="Y28" s="74"/>
      <c r="AA28" s="66"/>
      <c r="AC28" s="80"/>
      <c r="AD28" s="65"/>
      <c r="AE28" s="65"/>
      <c r="AF28" s="65"/>
      <c r="AG28" s="65"/>
      <c r="AH28" s="81"/>
      <c r="AI28" s="81"/>
      <c r="AJ28" s="81"/>
      <c r="CW28" s="68"/>
      <c r="EL28" s="70"/>
    </row>
    <row r="29" spans="1:142" ht="48.75" customHeight="1" x14ac:dyDescent="0.2">
      <c r="C29" s="15"/>
      <c r="D29" s="16" t="s">
        <v>22</v>
      </c>
      <c r="E29" s="1"/>
      <c r="F29" s="1"/>
      <c r="G29" s="1"/>
      <c r="H29" s="1"/>
      <c r="I29" s="1"/>
      <c r="J29" s="1"/>
      <c r="K29" s="1"/>
      <c r="L29" s="198" t="s">
        <v>28</v>
      </c>
      <c r="M29" s="199"/>
      <c r="N29" s="1"/>
      <c r="O29" s="47" t="s">
        <v>41</v>
      </c>
      <c r="P29" s="15"/>
      <c r="Q29" s="12" t="s">
        <v>42</v>
      </c>
      <c r="R29" s="12"/>
      <c r="S29" s="47" t="s">
        <v>43</v>
      </c>
      <c r="T29" s="61"/>
      <c r="U29" s="61"/>
      <c r="V29" s="76" t="s">
        <v>27</v>
      </c>
      <c r="W29" s="78"/>
      <c r="X29" s="86"/>
      <c r="Y29" s="71"/>
      <c r="AA29" s="66"/>
      <c r="AC29" s="80"/>
      <c r="AD29" s="65"/>
      <c r="AE29" s="65"/>
      <c r="AF29" s="65"/>
      <c r="AG29" s="65"/>
      <c r="AH29" s="81"/>
      <c r="AI29" s="81"/>
      <c r="AJ29" s="81"/>
      <c r="CW29" s="68"/>
      <c r="EL29" s="70"/>
    </row>
    <row r="30" spans="1:142" ht="13.5" thickBot="1" x14ac:dyDescent="0.25">
      <c r="C30" s="36" t="s">
        <v>9</v>
      </c>
      <c r="D30" s="46" t="s">
        <v>1</v>
      </c>
      <c r="E30" s="46" t="s">
        <v>2</v>
      </c>
      <c r="F30" s="46" t="s">
        <v>3</v>
      </c>
      <c r="G30" s="46" t="s">
        <v>4</v>
      </c>
      <c r="H30" s="46" t="s">
        <v>5</v>
      </c>
      <c r="I30" s="46" t="s">
        <v>6</v>
      </c>
      <c r="J30" s="46" t="s">
        <v>7</v>
      </c>
      <c r="K30" s="51" t="s">
        <v>8</v>
      </c>
      <c r="L30" s="45" t="s">
        <v>46</v>
      </c>
      <c r="M30" s="29" t="s">
        <v>47</v>
      </c>
      <c r="N30" s="29"/>
      <c r="O30" s="30" t="s">
        <v>56</v>
      </c>
      <c r="P30" s="30"/>
      <c r="Q30" s="30" t="s">
        <v>56</v>
      </c>
      <c r="R30" s="30"/>
      <c r="S30" s="30" t="s">
        <v>56</v>
      </c>
      <c r="T30" s="95"/>
      <c r="U30" s="95"/>
      <c r="V30" s="96" t="s">
        <v>57</v>
      </c>
      <c r="W30" s="97"/>
      <c r="X30" s="86"/>
      <c r="Y30" s="71"/>
      <c r="AA30" s="66"/>
      <c r="AC30" s="80"/>
      <c r="AD30" s="65"/>
      <c r="AE30" s="65"/>
      <c r="AF30" s="65"/>
      <c r="AG30" s="65"/>
      <c r="AH30" s="81"/>
      <c r="AI30" s="81"/>
      <c r="AJ30" s="81"/>
      <c r="CW30" s="68"/>
      <c r="EL30" s="70"/>
    </row>
    <row r="31" spans="1:142" x14ac:dyDescent="0.2">
      <c r="C31" s="27" t="s">
        <v>11</v>
      </c>
      <c r="D31" s="178"/>
      <c r="E31" s="178"/>
      <c r="F31" s="178"/>
      <c r="G31" s="178"/>
      <c r="H31" s="178"/>
      <c r="I31" s="178"/>
      <c r="J31" s="178"/>
      <c r="K31" s="56">
        <f t="shared" ref="K31:K42" si="0">SUM(I31:J31,H31,G31,F31,E31,D31)</f>
        <v>0</v>
      </c>
      <c r="L31" s="53"/>
      <c r="M31" s="53"/>
      <c r="N31" s="8" t="s">
        <v>10</v>
      </c>
      <c r="O31" s="28">
        <f t="shared" ref="O31:O42" si="1">IF(M31&lt;L31,M31+24-L31,M31-L31)</f>
        <v>0</v>
      </c>
      <c r="P31" s="17" t="s">
        <v>26</v>
      </c>
      <c r="Q31" s="180"/>
      <c r="R31" s="8" t="s">
        <v>10</v>
      </c>
      <c r="S31" s="48">
        <f t="shared" ref="S31:S42" si="2">O31-Q31</f>
        <v>0</v>
      </c>
      <c r="T31" s="98"/>
      <c r="U31" s="99"/>
      <c r="V31" s="100">
        <f t="shared" ref="V31:V42" si="3">(HOUR(S31)+MINUTE(S31)/60)*K31</f>
        <v>0</v>
      </c>
      <c r="W31" s="87">
        <f t="shared" ref="W31:W42" si="4">IF(AND(K31&gt;0,(L31*M31)=0),1,0)</f>
        <v>0</v>
      </c>
      <c r="X31" s="87">
        <f t="shared" ref="X31:X42" si="5">IF(AND(K31&gt;0,(L31*M31)=0),1,0)</f>
        <v>0</v>
      </c>
      <c r="Y31" s="88">
        <f t="shared" ref="Y31:Y42" si="6">(HOUR(S31)+MINUTE(S31)/60)</f>
        <v>0</v>
      </c>
      <c r="AA31" s="66"/>
      <c r="AC31" s="80"/>
      <c r="AD31" s="65"/>
      <c r="AE31" s="65"/>
      <c r="AF31" s="65"/>
      <c r="AG31" s="65"/>
      <c r="AH31" s="81"/>
      <c r="AI31" s="81"/>
      <c r="AJ31" s="81"/>
      <c r="CW31" s="68"/>
      <c r="EL31" s="70"/>
    </row>
    <row r="32" spans="1:142" x14ac:dyDescent="0.2">
      <c r="C32" s="7" t="s">
        <v>12</v>
      </c>
      <c r="D32" s="178"/>
      <c r="E32" s="178"/>
      <c r="F32" s="178"/>
      <c r="G32" s="178"/>
      <c r="H32" s="178"/>
      <c r="I32" s="178"/>
      <c r="J32" s="178"/>
      <c r="K32" s="56">
        <f t="shared" si="0"/>
        <v>0</v>
      </c>
      <c r="L32" s="53"/>
      <c r="M32" s="53"/>
      <c r="N32" s="8" t="s">
        <v>10</v>
      </c>
      <c r="O32" s="14">
        <f t="shared" si="1"/>
        <v>0</v>
      </c>
      <c r="P32" s="17" t="s">
        <v>26</v>
      </c>
      <c r="Q32" s="180"/>
      <c r="R32" s="8" t="s">
        <v>10</v>
      </c>
      <c r="S32" s="13">
        <f t="shared" si="2"/>
        <v>0</v>
      </c>
      <c r="T32" s="101"/>
      <c r="U32" s="99"/>
      <c r="V32" s="100">
        <f t="shared" si="3"/>
        <v>0</v>
      </c>
      <c r="W32" s="87">
        <f t="shared" si="4"/>
        <v>0</v>
      </c>
      <c r="X32" s="87">
        <f t="shared" si="5"/>
        <v>0</v>
      </c>
      <c r="Y32" s="88">
        <f t="shared" si="6"/>
        <v>0</v>
      </c>
      <c r="AA32" s="66"/>
      <c r="AC32" s="80"/>
      <c r="AD32" s="65"/>
      <c r="AE32" s="65"/>
      <c r="AF32" s="65"/>
      <c r="AG32" s="65"/>
      <c r="AH32" s="81"/>
      <c r="AI32" s="81"/>
      <c r="AJ32" s="81"/>
      <c r="CW32" s="68"/>
      <c r="EL32" s="70"/>
    </row>
    <row r="33" spans="2:142" x14ac:dyDescent="0.2">
      <c r="C33" s="7" t="s">
        <v>13</v>
      </c>
      <c r="D33" s="178"/>
      <c r="E33" s="178"/>
      <c r="F33" s="178"/>
      <c r="G33" s="178"/>
      <c r="H33" s="178"/>
      <c r="I33" s="178"/>
      <c r="J33" s="178"/>
      <c r="K33" s="56">
        <f t="shared" si="0"/>
        <v>0</v>
      </c>
      <c r="L33" s="53"/>
      <c r="M33" s="53"/>
      <c r="N33" s="8" t="s">
        <v>10</v>
      </c>
      <c r="O33" s="14">
        <f t="shared" si="1"/>
        <v>0</v>
      </c>
      <c r="P33" s="17" t="s">
        <v>26</v>
      </c>
      <c r="Q33" s="180"/>
      <c r="R33" s="8" t="s">
        <v>10</v>
      </c>
      <c r="S33" s="13">
        <f t="shared" si="2"/>
        <v>0</v>
      </c>
      <c r="T33" s="101"/>
      <c r="U33" s="99"/>
      <c r="V33" s="100">
        <f t="shared" si="3"/>
        <v>0</v>
      </c>
      <c r="W33" s="87">
        <f t="shared" si="4"/>
        <v>0</v>
      </c>
      <c r="X33" s="87">
        <f t="shared" si="5"/>
        <v>0</v>
      </c>
      <c r="Y33" s="88">
        <f t="shared" si="6"/>
        <v>0</v>
      </c>
      <c r="AA33" s="66"/>
      <c r="AC33" s="80"/>
      <c r="AD33" s="65"/>
      <c r="AE33" s="65"/>
      <c r="AF33" s="65"/>
      <c r="AG33" s="65"/>
      <c r="AH33" s="81"/>
      <c r="AI33" s="81"/>
      <c r="AJ33" s="81"/>
      <c r="CW33" s="68"/>
      <c r="EL33" s="70"/>
    </row>
    <row r="34" spans="2:142" x14ac:dyDescent="0.2">
      <c r="C34" s="7" t="s">
        <v>14</v>
      </c>
      <c r="D34" s="178"/>
      <c r="E34" s="178"/>
      <c r="F34" s="178"/>
      <c r="G34" s="178"/>
      <c r="H34" s="178"/>
      <c r="I34" s="178"/>
      <c r="J34" s="178"/>
      <c r="K34" s="56">
        <f t="shared" si="0"/>
        <v>0</v>
      </c>
      <c r="L34" s="53"/>
      <c r="M34" s="53"/>
      <c r="N34" s="8" t="s">
        <v>10</v>
      </c>
      <c r="O34" s="14">
        <f t="shared" si="1"/>
        <v>0</v>
      </c>
      <c r="P34" s="17" t="s">
        <v>26</v>
      </c>
      <c r="Q34" s="180"/>
      <c r="R34" s="8" t="s">
        <v>10</v>
      </c>
      <c r="S34" s="13">
        <f t="shared" si="2"/>
        <v>0</v>
      </c>
      <c r="T34" s="101"/>
      <c r="U34" s="99"/>
      <c r="V34" s="100">
        <f t="shared" si="3"/>
        <v>0</v>
      </c>
      <c r="W34" s="87">
        <f t="shared" si="4"/>
        <v>0</v>
      </c>
      <c r="X34" s="87">
        <f t="shared" si="5"/>
        <v>0</v>
      </c>
      <c r="Y34" s="88">
        <f t="shared" si="6"/>
        <v>0</v>
      </c>
      <c r="AA34" s="66"/>
      <c r="AC34" s="80"/>
      <c r="AD34" s="65"/>
      <c r="AE34" s="65"/>
      <c r="AF34" s="65"/>
      <c r="AG34" s="65"/>
      <c r="AH34" s="81"/>
      <c r="AI34" s="81"/>
      <c r="AJ34" s="81"/>
      <c r="CW34" s="68"/>
      <c r="EL34" s="70"/>
    </row>
    <row r="35" spans="2:142" x14ac:dyDescent="0.2">
      <c r="C35" s="7" t="s">
        <v>15</v>
      </c>
      <c r="D35" s="178"/>
      <c r="E35" s="178"/>
      <c r="F35" s="178"/>
      <c r="G35" s="178"/>
      <c r="H35" s="178"/>
      <c r="I35" s="178"/>
      <c r="J35" s="178"/>
      <c r="K35" s="56">
        <f t="shared" si="0"/>
        <v>0</v>
      </c>
      <c r="L35" s="53"/>
      <c r="M35" s="53"/>
      <c r="N35" s="8" t="s">
        <v>10</v>
      </c>
      <c r="O35" s="14">
        <f t="shared" si="1"/>
        <v>0</v>
      </c>
      <c r="P35" s="17" t="s">
        <v>26</v>
      </c>
      <c r="Q35" s="180"/>
      <c r="R35" s="8" t="s">
        <v>10</v>
      </c>
      <c r="S35" s="13">
        <f t="shared" si="2"/>
        <v>0</v>
      </c>
      <c r="T35" s="101"/>
      <c r="U35" s="99"/>
      <c r="V35" s="100">
        <f t="shared" si="3"/>
        <v>0</v>
      </c>
      <c r="W35" s="87">
        <f t="shared" si="4"/>
        <v>0</v>
      </c>
      <c r="X35" s="87">
        <f t="shared" si="5"/>
        <v>0</v>
      </c>
      <c r="Y35" s="88">
        <f t="shared" si="6"/>
        <v>0</v>
      </c>
      <c r="AA35" s="66"/>
      <c r="AC35" s="80"/>
      <c r="AD35" s="65"/>
      <c r="AE35" s="65"/>
      <c r="AF35" s="65"/>
      <c r="AG35" s="65"/>
      <c r="AH35" s="81"/>
      <c r="AI35" s="81"/>
      <c r="AJ35" s="81"/>
      <c r="CW35" s="68"/>
      <c r="EL35" s="70"/>
    </row>
    <row r="36" spans="2:142" x14ac:dyDescent="0.2">
      <c r="C36" s="7" t="s">
        <v>16</v>
      </c>
      <c r="D36" s="178"/>
      <c r="E36" s="178"/>
      <c r="F36" s="178"/>
      <c r="G36" s="178"/>
      <c r="H36" s="178"/>
      <c r="I36" s="178"/>
      <c r="J36" s="178"/>
      <c r="K36" s="56">
        <f t="shared" si="0"/>
        <v>0</v>
      </c>
      <c r="L36" s="53"/>
      <c r="M36" s="53"/>
      <c r="N36" s="8" t="s">
        <v>10</v>
      </c>
      <c r="O36" s="14">
        <f t="shared" si="1"/>
        <v>0</v>
      </c>
      <c r="P36" s="17" t="s">
        <v>26</v>
      </c>
      <c r="Q36" s="180"/>
      <c r="R36" s="8" t="s">
        <v>10</v>
      </c>
      <c r="S36" s="13">
        <f t="shared" si="2"/>
        <v>0</v>
      </c>
      <c r="T36" s="101"/>
      <c r="U36" s="99"/>
      <c r="V36" s="100">
        <f t="shared" si="3"/>
        <v>0</v>
      </c>
      <c r="W36" s="87">
        <f t="shared" si="4"/>
        <v>0</v>
      </c>
      <c r="X36" s="87">
        <f t="shared" si="5"/>
        <v>0</v>
      </c>
      <c r="Y36" s="88">
        <f t="shared" si="6"/>
        <v>0</v>
      </c>
      <c r="AA36" s="66"/>
      <c r="AC36" s="80"/>
      <c r="AD36" s="65"/>
      <c r="AE36" s="65"/>
      <c r="AF36" s="65"/>
      <c r="AG36" s="65"/>
      <c r="AH36" s="81"/>
      <c r="AI36" s="81"/>
      <c r="AJ36" s="81"/>
      <c r="CW36" s="68"/>
      <c r="EL36" s="70"/>
    </row>
    <row r="37" spans="2:142" x14ac:dyDescent="0.2">
      <c r="C37" s="7" t="s">
        <v>17</v>
      </c>
      <c r="D37" s="178"/>
      <c r="E37" s="178"/>
      <c r="F37" s="178"/>
      <c r="G37" s="178"/>
      <c r="H37" s="178"/>
      <c r="I37" s="178"/>
      <c r="J37" s="178"/>
      <c r="K37" s="56">
        <f t="shared" si="0"/>
        <v>0</v>
      </c>
      <c r="L37" s="53"/>
      <c r="M37" s="53"/>
      <c r="N37" s="8" t="s">
        <v>10</v>
      </c>
      <c r="O37" s="14">
        <f t="shared" si="1"/>
        <v>0</v>
      </c>
      <c r="P37" s="17" t="s">
        <v>26</v>
      </c>
      <c r="Q37" s="180"/>
      <c r="R37" s="8" t="s">
        <v>10</v>
      </c>
      <c r="S37" s="13">
        <f t="shared" si="2"/>
        <v>0</v>
      </c>
      <c r="T37" s="101"/>
      <c r="U37" s="99"/>
      <c r="V37" s="100">
        <f t="shared" si="3"/>
        <v>0</v>
      </c>
      <c r="W37" s="87">
        <f t="shared" si="4"/>
        <v>0</v>
      </c>
      <c r="X37" s="87">
        <f t="shared" si="5"/>
        <v>0</v>
      </c>
      <c r="Y37" s="88">
        <f t="shared" si="6"/>
        <v>0</v>
      </c>
      <c r="AA37" s="66"/>
      <c r="AC37" s="80"/>
      <c r="AD37" s="65"/>
      <c r="AE37" s="65"/>
      <c r="AF37" s="65"/>
      <c r="AG37" s="65"/>
      <c r="AH37" s="81"/>
      <c r="AI37" s="81"/>
      <c r="AJ37" s="81"/>
      <c r="CW37" s="68"/>
      <c r="EL37" s="70"/>
    </row>
    <row r="38" spans="2:142" x14ac:dyDescent="0.2">
      <c r="C38" s="7" t="s">
        <v>18</v>
      </c>
      <c r="D38" s="178"/>
      <c r="E38" s="178"/>
      <c r="F38" s="178"/>
      <c r="G38" s="178"/>
      <c r="H38" s="178"/>
      <c r="I38" s="178"/>
      <c r="J38" s="178"/>
      <c r="K38" s="56">
        <f t="shared" si="0"/>
        <v>0</v>
      </c>
      <c r="L38" s="53"/>
      <c r="M38" s="53"/>
      <c r="N38" s="8" t="s">
        <v>10</v>
      </c>
      <c r="O38" s="14">
        <f t="shared" si="1"/>
        <v>0</v>
      </c>
      <c r="P38" s="17" t="s">
        <v>26</v>
      </c>
      <c r="Q38" s="180"/>
      <c r="R38" s="8" t="s">
        <v>10</v>
      </c>
      <c r="S38" s="13">
        <f t="shared" si="2"/>
        <v>0</v>
      </c>
      <c r="T38" s="101"/>
      <c r="U38" s="99"/>
      <c r="V38" s="100">
        <f t="shared" si="3"/>
        <v>0</v>
      </c>
      <c r="W38" s="87">
        <f t="shared" si="4"/>
        <v>0</v>
      </c>
      <c r="X38" s="87">
        <f t="shared" si="5"/>
        <v>0</v>
      </c>
      <c r="Y38" s="88">
        <f t="shared" si="6"/>
        <v>0</v>
      </c>
      <c r="AA38" s="66"/>
      <c r="AC38" s="80"/>
      <c r="AD38" s="65"/>
      <c r="AE38" s="65"/>
      <c r="AF38" s="65"/>
      <c r="AG38" s="65"/>
      <c r="AH38" s="81"/>
      <c r="AI38" s="81"/>
      <c r="AJ38" s="81"/>
      <c r="CW38" s="68"/>
      <c r="EL38" s="70"/>
    </row>
    <row r="39" spans="2:142" x14ac:dyDescent="0.2">
      <c r="C39" s="7" t="s">
        <v>19</v>
      </c>
      <c r="D39" s="178"/>
      <c r="E39" s="178"/>
      <c r="F39" s="178"/>
      <c r="G39" s="178"/>
      <c r="H39" s="178"/>
      <c r="I39" s="178"/>
      <c r="J39" s="178"/>
      <c r="K39" s="56">
        <f t="shared" si="0"/>
        <v>0</v>
      </c>
      <c r="L39" s="53"/>
      <c r="M39" s="53"/>
      <c r="N39" s="8" t="s">
        <v>10</v>
      </c>
      <c r="O39" s="14">
        <f t="shared" si="1"/>
        <v>0</v>
      </c>
      <c r="P39" s="17" t="s">
        <v>26</v>
      </c>
      <c r="Q39" s="180"/>
      <c r="R39" s="8" t="s">
        <v>10</v>
      </c>
      <c r="S39" s="13">
        <f t="shared" si="2"/>
        <v>0</v>
      </c>
      <c r="T39" s="101"/>
      <c r="U39" s="99"/>
      <c r="V39" s="100">
        <f t="shared" si="3"/>
        <v>0</v>
      </c>
      <c r="W39" s="87">
        <f t="shared" si="4"/>
        <v>0</v>
      </c>
      <c r="X39" s="87">
        <f t="shared" si="5"/>
        <v>0</v>
      </c>
      <c r="Y39" s="88">
        <f t="shared" si="6"/>
        <v>0</v>
      </c>
      <c r="AA39" s="66"/>
      <c r="AC39" s="80"/>
      <c r="AD39" s="65"/>
      <c r="AE39" s="65"/>
      <c r="AF39" s="65"/>
      <c r="AG39" s="65"/>
      <c r="AH39" s="81"/>
      <c r="AI39" s="81"/>
      <c r="AJ39" s="81"/>
      <c r="CW39" s="68"/>
      <c r="EL39" s="70"/>
    </row>
    <row r="40" spans="2:142" ht="13.5" thickBot="1" x14ac:dyDescent="0.25">
      <c r="C40" s="50" t="s">
        <v>20</v>
      </c>
      <c r="D40" s="179"/>
      <c r="E40" s="179"/>
      <c r="F40" s="179"/>
      <c r="G40" s="179"/>
      <c r="H40" s="179"/>
      <c r="I40" s="179"/>
      <c r="J40" s="179"/>
      <c r="K40" s="57">
        <f t="shared" si="0"/>
        <v>0</v>
      </c>
      <c r="L40" s="54"/>
      <c r="M40" s="54"/>
      <c r="N40" s="20" t="s">
        <v>10</v>
      </c>
      <c r="O40" s="22">
        <f t="shared" si="1"/>
        <v>0</v>
      </c>
      <c r="P40" s="26" t="s">
        <v>26</v>
      </c>
      <c r="Q40" s="181"/>
      <c r="R40" s="20" t="s">
        <v>10</v>
      </c>
      <c r="S40" s="21">
        <f t="shared" si="2"/>
        <v>0</v>
      </c>
      <c r="T40" s="102"/>
      <c r="U40" s="103"/>
      <c r="V40" s="104">
        <f t="shared" si="3"/>
        <v>0</v>
      </c>
      <c r="W40" s="87">
        <f t="shared" si="4"/>
        <v>0</v>
      </c>
      <c r="X40" s="87">
        <f t="shared" si="5"/>
        <v>0</v>
      </c>
      <c r="Y40" s="88">
        <f t="shared" si="6"/>
        <v>0</v>
      </c>
      <c r="AA40" s="66"/>
      <c r="AC40" s="80"/>
      <c r="AD40" s="65"/>
      <c r="AE40" s="65"/>
      <c r="AF40" s="65"/>
      <c r="AG40" s="65"/>
      <c r="AH40" s="81"/>
      <c r="AI40" s="81"/>
      <c r="AJ40" s="81"/>
      <c r="CW40" s="68"/>
      <c r="EL40" s="70"/>
    </row>
    <row r="41" spans="2:142" x14ac:dyDescent="0.2">
      <c r="C41" s="27" t="s">
        <v>21</v>
      </c>
      <c r="D41" s="63"/>
      <c r="E41" s="63"/>
      <c r="F41" s="63"/>
      <c r="G41" s="63"/>
      <c r="H41" s="178"/>
      <c r="I41" s="178"/>
      <c r="J41" s="178"/>
      <c r="K41" s="56">
        <f t="shared" si="0"/>
        <v>0</v>
      </c>
      <c r="L41" s="53"/>
      <c r="M41" s="53"/>
      <c r="N41" s="8" t="s">
        <v>10</v>
      </c>
      <c r="O41" s="28">
        <f t="shared" si="1"/>
        <v>0</v>
      </c>
      <c r="P41" s="17" t="s">
        <v>26</v>
      </c>
      <c r="Q41" s="180"/>
      <c r="R41" s="8" t="s">
        <v>10</v>
      </c>
      <c r="S41" s="49">
        <f t="shared" si="2"/>
        <v>0</v>
      </c>
      <c r="T41" s="98"/>
      <c r="U41" s="99"/>
      <c r="V41" s="100">
        <f t="shared" si="3"/>
        <v>0</v>
      </c>
      <c r="W41" s="87">
        <f t="shared" si="4"/>
        <v>0</v>
      </c>
      <c r="X41" s="87">
        <f t="shared" si="5"/>
        <v>0</v>
      </c>
      <c r="Y41" s="88">
        <f t="shared" si="6"/>
        <v>0</v>
      </c>
      <c r="AA41" s="66"/>
      <c r="AC41" s="80"/>
      <c r="AD41" s="65"/>
      <c r="AE41" s="65"/>
      <c r="AF41" s="65"/>
      <c r="AG41" s="65"/>
      <c r="AH41" s="81"/>
      <c r="AI41" s="81"/>
      <c r="AJ41" s="81"/>
      <c r="CW41" s="68"/>
      <c r="EL41" s="70"/>
    </row>
    <row r="42" spans="2:142" ht="13.5" thickBot="1" x14ac:dyDescent="0.25">
      <c r="C42" s="19" t="s">
        <v>23</v>
      </c>
      <c r="D42" s="64"/>
      <c r="E42" s="64"/>
      <c r="F42" s="64"/>
      <c r="G42" s="64"/>
      <c r="H42" s="64"/>
      <c r="I42" s="64"/>
      <c r="J42" s="64"/>
      <c r="K42" s="57">
        <f t="shared" si="0"/>
        <v>0</v>
      </c>
      <c r="L42" s="54"/>
      <c r="M42" s="54"/>
      <c r="N42" s="20" t="s">
        <v>10</v>
      </c>
      <c r="O42" s="21">
        <f t="shared" si="1"/>
        <v>0</v>
      </c>
      <c r="P42" s="26" t="s">
        <v>26</v>
      </c>
      <c r="Q42" s="55"/>
      <c r="R42" s="20" t="s">
        <v>10</v>
      </c>
      <c r="S42" s="21">
        <f t="shared" si="2"/>
        <v>0</v>
      </c>
      <c r="T42" s="102"/>
      <c r="U42" s="103"/>
      <c r="V42" s="104">
        <f t="shared" si="3"/>
        <v>0</v>
      </c>
      <c r="W42" s="87">
        <f t="shared" si="4"/>
        <v>0</v>
      </c>
      <c r="X42" s="87">
        <f t="shared" si="5"/>
        <v>0</v>
      </c>
      <c r="Y42" s="88">
        <f t="shared" si="6"/>
        <v>0</v>
      </c>
      <c r="AA42" s="66"/>
      <c r="AC42" s="80"/>
      <c r="AD42" s="65"/>
      <c r="AE42" s="65"/>
      <c r="AF42" s="65"/>
      <c r="AG42" s="65"/>
      <c r="AH42" s="81"/>
      <c r="AI42" s="81"/>
      <c r="AJ42" s="81"/>
      <c r="CW42" s="68"/>
      <c r="EL42" s="70"/>
    </row>
    <row r="43" spans="2:142" x14ac:dyDescent="0.2">
      <c r="B43" s="15"/>
      <c r="C43" s="4" t="s">
        <v>0</v>
      </c>
      <c r="D43" s="18">
        <f t="shared" ref="D43:K43" si="7">SUM(D31:D42)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3"/>
      <c r="M43" s="3"/>
      <c r="N43" s="6"/>
      <c r="O43" s="10"/>
      <c r="P43" s="10"/>
      <c r="Q43" s="10"/>
      <c r="R43" s="10"/>
      <c r="S43" s="6"/>
      <c r="T43" s="79"/>
      <c r="U43" s="79"/>
      <c r="V43" s="85">
        <f>SUM(V31:V42)</f>
        <v>0</v>
      </c>
      <c r="W43" s="89">
        <f>SUM(W31:W42)</f>
        <v>0</v>
      </c>
      <c r="X43" s="87">
        <f>SUM(X31:X42)</f>
        <v>0</v>
      </c>
      <c r="Y43" s="71"/>
      <c r="AA43" s="66"/>
      <c r="AC43" s="80"/>
      <c r="AD43" s="65"/>
      <c r="AE43" s="65"/>
      <c r="AF43" s="65"/>
      <c r="AG43" s="65"/>
      <c r="AH43" s="81"/>
      <c r="AI43" s="81"/>
      <c r="AJ43" s="81"/>
      <c r="CW43" s="68"/>
      <c r="EL43" s="70"/>
    </row>
    <row r="44" spans="2:142" x14ac:dyDescent="0.2">
      <c r="B44" s="15"/>
      <c r="C44" s="4"/>
      <c r="D44" s="18"/>
      <c r="E44" s="18"/>
      <c r="F44" s="18"/>
      <c r="G44" s="18"/>
      <c r="H44" s="18"/>
      <c r="I44" s="18"/>
      <c r="J44" s="18"/>
      <c r="K44" s="18"/>
      <c r="L44" s="3"/>
      <c r="M44" s="198" t="s">
        <v>64</v>
      </c>
      <c r="N44" s="200"/>
      <c r="O44" s="10"/>
      <c r="P44" s="10"/>
      <c r="Q44" s="10"/>
      <c r="R44" s="10"/>
      <c r="S44" s="6"/>
      <c r="T44" s="79"/>
      <c r="U44" s="79"/>
      <c r="V44" s="83"/>
      <c r="W44" s="77"/>
      <c r="X44" s="87"/>
      <c r="Y44" s="71"/>
      <c r="AA44" s="66"/>
      <c r="AC44" s="80"/>
      <c r="AD44" s="65"/>
      <c r="AE44" s="65"/>
      <c r="AF44" s="65"/>
      <c r="AG44" s="65"/>
      <c r="AH44" s="81"/>
      <c r="AI44" s="81"/>
      <c r="AJ44" s="81"/>
      <c r="CW44" s="68"/>
      <c r="EL44" s="70"/>
    </row>
    <row r="45" spans="2:142" x14ac:dyDescent="0.2">
      <c r="B45" s="15"/>
      <c r="C45" s="4"/>
      <c r="D45" s="91" t="s">
        <v>1</v>
      </c>
      <c r="E45" s="91" t="s">
        <v>2</v>
      </c>
      <c r="F45" s="91" t="s">
        <v>3</v>
      </c>
      <c r="G45" s="91" t="s">
        <v>4</v>
      </c>
      <c r="H45" s="91" t="s">
        <v>5</v>
      </c>
      <c r="I45" s="91" t="s">
        <v>6</v>
      </c>
      <c r="J45" s="91" t="s">
        <v>7</v>
      </c>
      <c r="K45" s="92" t="s">
        <v>0</v>
      </c>
      <c r="M45" s="201"/>
      <c r="N45" s="201"/>
      <c r="O45" s="10"/>
      <c r="P45" s="10"/>
      <c r="Q45" s="10"/>
      <c r="R45" s="10"/>
      <c r="S45" s="6"/>
      <c r="T45" s="79"/>
      <c r="U45" s="79"/>
      <c r="V45" s="83"/>
      <c r="W45" s="77"/>
      <c r="X45" s="87"/>
      <c r="Y45" s="71"/>
      <c r="AA45" s="66"/>
      <c r="AC45" s="80"/>
      <c r="AD45" s="65"/>
      <c r="AE45" s="65"/>
      <c r="AF45" s="65"/>
      <c r="AG45" s="65"/>
      <c r="AH45" s="81"/>
      <c r="AI45" s="81"/>
      <c r="AJ45" s="81"/>
      <c r="CW45" s="68"/>
      <c r="EL45" s="70"/>
    </row>
    <row r="46" spans="2:142" x14ac:dyDescent="0.2">
      <c r="B46" s="15"/>
      <c r="C46" s="4" t="s">
        <v>61</v>
      </c>
      <c r="D46" s="108">
        <f t="shared" ref="D46:J46" si="8">D48+D50</f>
        <v>0</v>
      </c>
      <c r="E46" s="108">
        <f t="shared" si="8"/>
        <v>0</v>
      </c>
      <c r="F46" s="108">
        <f t="shared" si="8"/>
        <v>0</v>
      </c>
      <c r="G46" s="108">
        <f t="shared" si="8"/>
        <v>0</v>
      </c>
      <c r="H46" s="108">
        <f t="shared" si="8"/>
        <v>0</v>
      </c>
      <c r="I46" s="108">
        <f t="shared" si="8"/>
        <v>0</v>
      </c>
      <c r="J46" s="108">
        <f t="shared" si="8"/>
        <v>0</v>
      </c>
      <c r="K46" s="108">
        <f>SUM(D46:J46)</f>
        <v>0</v>
      </c>
      <c r="L46" s="3"/>
      <c r="M46" s="202" t="str">
        <f>IF(ISERROR(K46/D21),"-",K46/D21)</f>
        <v>-</v>
      </c>
      <c r="N46" s="203"/>
      <c r="O46" s="9" t="str">
        <f>"Totalt - Omräknat till "&amp; D21&amp;" h/v veckoarbetstid dag och natt"</f>
        <v>Totalt - Omräknat till  h/v veckoarbetstid dag och natt</v>
      </c>
      <c r="P46" s="10"/>
      <c r="Q46" s="10"/>
      <c r="R46" s="10"/>
      <c r="S46" s="6"/>
      <c r="T46" s="79"/>
      <c r="U46" s="79"/>
      <c r="V46" s="83"/>
      <c r="W46" s="77"/>
      <c r="X46" s="87"/>
      <c r="Y46" s="71"/>
      <c r="AA46" s="66"/>
      <c r="AC46" s="80"/>
      <c r="AD46" s="65"/>
      <c r="AE46" s="65"/>
      <c r="AF46" s="65"/>
      <c r="AG46" s="65"/>
      <c r="AH46" s="81"/>
      <c r="AI46" s="81"/>
      <c r="AJ46" s="81"/>
      <c r="CW46" s="68"/>
      <c r="EL46" s="70"/>
    </row>
    <row r="47" spans="2:142" x14ac:dyDescent="0.2">
      <c r="B47" s="15"/>
      <c r="C47" s="4"/>
      <c r="D47" s="109"/>
      <c r="E47" s="109"/>
      <c r="F47" s="109"/>
      <c r="G47" s="109"/>
      <c r="H47" s="109"/>
      <c r="I47" s="109"/>
      <c r="J47" s="109"/>
      <c r="K47" s="109"/>
      <c r="L47" s="3"/>
      <c r="M47" s="5"/>
      <c r="N47" s="5"/>
      <c r="O47" s="9"/>
      <c r="P47" s="10"/>
      <c r="Q47" s="10"/>
      <c r="R47" s="10"/>
      <c r="S47" s="6"/>
      <c r="T47" s="79"/>
      <c r="U47" s="79"/>
      <c r="V47" s="83"/>
      <c r="W47" s="77"/>
      <c r="X47" s="87"/>
      <c r="Y47" s="71"/>
      <c r="AA47" s="66"/>
      <c r="AC47" s="80"/>
      <c r="AD47" s="65"/>
      <c r="AE47" s="65"/>
      <c r="AF47" s="65"/>
      <c r="AG47" s="65"/>
      <c r="AH47" s="81"/>
      <c r="AI47" s="81"/>
      <c r="AJ47" s="81"/>
      <c r="CW47" s="68"/>
      <c r="EL47" s="70"/>
    </row>
    <row r="48" spans="2:142" x14ac:dyDescent="0.2">
      <c r="B48" s="15"/>
      <c r="C48" s="24" t="s">
        <v>59</v>
      </c>
      <c r="D48" s="84">
        <f t="shared" ref="D48:J48" si="9">SUMPRODUCT(D31:D40,$Y$31:$Y$40)</f>
        <v>0</v>
      </c>
      <c r="E48" s="84">
        <f t="shared" si="9"/>
        <v>0</v>
      </c>
      <c r="F48" s="84">
        <f t="shared" si="9"/>
        <v>0</v>
      </c>
      <c r="G48" s="84">
        <f t="shared" si="9"/>
        <v>0</v>
      </c>
      <c r="H48" s="84">
        <f t="shared" si="9"/>
        <v>0</v>
      </c>
      <c r="I48" s="84">
        <f t="shared" si="9"/>
        <v>0</v>
      </c>
      <c r="J48" s="84">
        <f t="shared" si="9"/>
        <v>0</v>
      </c>
      <c r="K48" s="84">
        <f>SUM(D48:J48)</f>
        <v>0</v>
      </c>
      <c r="L48" s="3"/>
      <c r="M48" s="196" t="str">
        <f>IF(ISERROR(K48/D21),"-",K48/D21)</f>
        <v>-</v>
      </c>
      <c r="N48" s="197"/>
      <c r="O48" s="9" t="str">
        <f>"Omräknat till "&amp;D21&amp;" h/v veckoarbetstid dag"</f>
        <v>Omräknat till  h/v veckoarbetstid dag</v>
      </c>
      <c r="P48" s="10"/>
      <c r="Q48" s="10"/>
      <c r="R48" s="10"/>
      <c r="S48" s="6"/>
      <c r="T48" s="79"/>
      <c r="U48" s="79"/>
      <c r="V48" s="83"/>
      <c r="W48" s="77"/>
      <c r="X48" s="82"/>
      <c r="Y48" s="74"/>
      <c r="AA48" s="66"/>
      <c r="AC48" s="80"/>
      <c r="AD48" s="65"/>
      <c r="AE48" s="65"/>
      <c r="AF48" s="65"/>
      <c r="AG48" s="65"/>
      <c r="AH48" s="81"/>
      <c r="AI48" s="81"/>
      <c r="AJ48" s="81"/>
      <c r="CW48" s="68"/>
      <c r="EL48" s="70"/>
    </row>
    <row r="49" spans="2:142" x14ac:dyDescent="0.2">
      <c r="B49" s="15"/>
      <c r="C49" s="24"/>
      <c r="D49" s="111"/>
      <c r="E49" s="111"/>
      <c r="F49" s="111"/>
      <c r="G49" s="111"/>
      <c r="H49" s="111"/>
      <c r="I49" s="111"/>
      <c r="J49" s="111"/>
      <c r="K49" s="111"/>
      <c r="L49" s="112"/>
      <c r="M49" s="110"/>
      <c r="N49" s="110"/>
      <c r="O49" s="67"/>
      <c r="P49" s="10"/>
      <c r="Q49" s="10"/>
      <c r="R49" s="10"/>
      <c r="S49" s="6"/>
      <c r="T49" s="79"/>
      <c r="U49" s="79"/>
      <c r="V49" s="83"/>
      <c r="W49" s="77"/>
      <c r="X49" s="82"/>
      <c r="Y49" s="74"/>
      <c r="AA49" s="66"/>
      <c r="AC49" s="80"/>
      <c r="AD49" s="65"/>
      <c r="AE49" s="65"/>
      <c r="AF49" s="65"/>
      <c r="AG49" s="65"/>
      <c r="AH49" s="81"/>
      <c r="AI49" s="81"/>
      <c r="AJ49" s="81"/>
      <c r="CW49" s="68"/>
      <c r="EL49" s="70"/>
    </row>
    <row r="50" spans="2:142" x14ac:dyDescent="0.2">
      <c r="B50" s="15"/>
      <c r="C50" s="24" t="s">
        <v>60</v>
      </c>
      <c r="D50" s="84">
        <f t="shared" ref="D50:J50" si="10">SUMPRODUCT(D41:D42,$Y$41:$Y$42)</f>
        <v>0</v>
      </c>
      <c r="E50" s="84">
        <f t="shared" si="10"/>
        <v>0</v>
      </c>
      <c r="F50" s="84">
        <f t="shared" si="10"/>
        <v>0</v>
      </c>
      <c r="G50" s="84">
        <f t="shared" si="10"/>
        <v>0</v>
      </c>
      <c r="H50" s="84">
        <f t="shared" si="10"/>
        <v>0</v>
      </c>
      <c r="I50" s="84">
        <f t="shared" si="10"/>
        <v>0</v>
      </c>
      <c r="J50" s="84">
        <f t="shared" si="10"/>
        <v>0</v>
      </c>
      <c r="K50" s="84">
        <f>SUM(D50:J50)</f>
        <v>0</v>
      </c>
      <c r="L50" s="3"/>
      <c r="M50" s="196" t="str">
        <f>IF(ISERROR(K50/D21),"-",K50/D21)</f>
        <v>-</v>
      </c>
      <c r="N50" s="197"/>
      <c r="O50" s="9" t="str">
        <f>"Omräknat till "&amp;D21&amp;" h/v veckoarbetstid natt"</f>
        <v>Omräknat till  h/v veckoarbetstid natt</v>
      </c>
      <c r="P50" s="10"/>
      <c r="Q50" s="10"/>
      <c r="R50" s="10"/>
      <c r="S50" s="6"/>
      <c r="T50" s="79"/>
      <c r="U50" s="79"/>
      <c r="V50" s="83"/>
      <c r="W50" s="77"/>
      <c r="X50" s="82"/>
      <c r="Y50" s="74"/>
      <c r="AA50" s="66"/>
      <c r="AC50" s="80"/>
      <c r="AD50" s="65"/>
      <c r="AE50" s="65"/>
      <c r="AF50" s="65"/>
      <c r="AG50" s="65"/>
      <c r="AH50" s="81"/>
      <c r="AI50" s="81"/>
      <c r="AJ50" s="81"/>
      <c r="CW50" s="68"/>
      <c r="EL50" s="70"/>
    </row>
    <row r="51" spans="2:142" x14ac:dyDescent="0.2">
      <c r="B51" s="15"/>
      <c r="C51" s="4"/>
      <c r="D51" s="18"/>
      <c r="E51" s="18"/>
      <c r="F51" s="18"/>
      <c r="G51" s="18"/>
      <c r="H51" s="18"/>
      <c r="I51" s="18"/>
      <c r="J51" s="18"/>
      <c r="K51" s="18"/>
      <c r="L51" s="3"/>
      <c r="M51" s="196" t="str">
        <f>IF((D23)=0,IF(D21=0,"-",K50/D21),K50/D23)</f>
        <v>-</v>
      </c>
      <c r="N51" s="197"/>
      <c r="O51" s="9" t="str">
        <f>"Omräknat till "&amp;D23&amp;" h/v veckoarbetstid natt"</f>
        <v>Omräknat till  h/v veckoarbetstid natt</v>
      </c>
      <c r="P51" s="10"/>
      <c r="Q51" s="10"/>
      <c r="R51" s="10"/>
      <c r="S51" s="6"/>
      <c r="T51" s="79"/>
      <c r="U51" s="79"/>
      <c r="V51" s="83"/>
      <c r="W51" s="77"/>
      <c r="X51" s="82"/>
      <c r="Y51" s="74"/>
      <c r="AA51" s="66"/>
      <c r="AC51" s="80"/>
      <c r="AD51" s="65"/>
      <c r="AE51" s="65"/>
      <c r="AF51" s="65"/>
      <c r="AG51" s="65"/>
      <c r="AH51" s="81"/>
      <c r="AI51" s="81"/>
      <c r="AJ51" s="81"/>
      <c r="CW51" s="68"/>
      <c r="EL51" s="70"/>
    </row>
    <row r="52" spans="2:142" x14ac:dyDescent="0.2">
      <c r="B52" s="15"/>
      <c r="C52" s="24"/>
      <c r="D52" s="18"/>
      <c r="E52" s="18"/>
      <c r="F52" s="18"/>
      <c r="G52" s="18"/>
      <c r="H52" s="18"/>
      <c r="I52" s="18"/>
      <c r="J52" s="18"/>
      <c r="K52" s="5"/>
      <c r="L52" s="112"/>
      <c r="M52" s="112"/>
      <c r="N52" s="5"/>
      <c r="O52" s="16"/>
      <c r="P52" s="16"/>
      <c r="Q52" s="16"/>
      <c r="R52" s="16"/>
      <c r="S52" s="5"/>
      <c r="T52" s="79"/>
      <c r="U52" s="116"/>
      <c r="V52" s="79"/>
      <c r="W52" s="82"/>
      <c r="AB52" s="80"/>
      <c r="AC52" s="81"/>
      <c r="AD52" s="65"/>
      <c r="AE52" s="65"/>
      <c r="AF52" s="65"/>
      <c r="AG52" s="65"/>
      <c r="AH52" s="81"/>
      <c r="AI52" s="81"/>
    </row>
    <row r="53" spans="2:142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1"/>
      <c r="U53" s="61"/>
      <c r="V53" s="61"/>
      <c r="W53" s="61"/>
    </row>
  </sheetData>
  <sheetProtection password="CF27" sheet="1" objects="1" scenarios="1" autoFilter="0" pivotTables="0"/>
  <customSheetViews>
    <customSheetView guid="{5200DD48-A486-4684-B87B-E71F58E90AAA}" scale="75" showGridLines="0" hiddenColumns="1" topLeftCell="B6">
      <selection activeCell="D21" sqref="D21"/>
      <rowBreaks count="1" manualBreakCount="1">
        <brk id="25" max="24" man="1"/>
      </rowBreaks>
      <pageMargins left="0.75" right="0.75" top="1" bottom="1" header="0.5" footer="0.5"/>
      <pageSetup paperSize="9" scale="65" fitToHeight="6" orientation="landscape" r:id="rId1"/>
      <headerFooter alignWithMargins="0"/>
    </customSheetView>
  </customSheetViews>
  <mergeCells count="6">
    <mergeCell ref="M51:N51"/>
    <mergeCell ref="L29:M29"/>
    <mergeCell ref="M44:N45"/>
    <mergeCell ref="M46:N46"/>
    <mergeCell ref="M48:N48"/>
    <mergeCell ref="M50:N50"/>
  </mergeCells>
  <phoneticPr fontId="5" type="noConversion"/>
  <conditionalFormatting sqref="L31:M42">
    <cfRule type="expression" dxfId="2" priority="3" stopIfTrue="1">
      <formula>$W31&gt;0</formula>
    </cfRule>
  </conditionalFormatting>
  <conditionalFormatting sqref="L31:M42">
    <cfRule type="expression" dxfId="1" priority="2" stopIfTrue="1">
      <formula>$W31&gt;0</formula>
    </cfRule>
  </conditionalFormatting>
  <conditionalFormatting sqref="L31:M41">
    <cfRule type="expression" dxfId="0" priority="1" stopIfTrue="1">
      <formula>$X31&gt;0</formula>
    </cfRule>
  </conditionalFormatting>
  <dataValidations count="3">
    <dataValidation type="list" allowBlank="1" showInputMessage="1" showErrorMessage="1" sqref="L31:M42">
      <formula1>Tid</formula1>
    </dataValidation>
    <dataValidation type="list" allowBlank="1" showInputMessage="1" showErrorMessage="1" sqref="Q31:Q42">
      <formula1>Rast</formula1>
    </dataValidation>
    <dataValidation type="list" allowBlank="1" showInputMessage="1" showErrorMessage="1" sqref="D26 D21:D23">
      <formula1>Standardtid</formula1>
    </dataValidation>
  </dataValidations>
  <pageMargins left="0.75" right="0.75" top="1" bottom="1" header="0.5" footer="0.5"/>
  <pageSetup paperSize="9" scale="65" fitToHeight="6" orientation="landscape" r:id="rId2"/>
  <headerFooter alignWithMargins="0"/>
  <rowBreaks count="1" manualBreakCount="1">
    <brk id="25" max="24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Q230"/>
  <sheetViews>
    <sheetView topLeftCell="A2" zoomScale="75" zoomScaleNormal="75" workbookViewId="0">
      <selection activeCell="P49" sqref="P49"/>
    </sheetView>
  </sheetViews>
  <sheetFormatPr defaultRowHeight="12.75" x14ac:dyDescent="0.2"/>
  <cols>
    <col min="5" max="7" width="6.7109375" customWidth="1"/>
    <col min="8" max="8" width="3.5703125" customWidth="1"/>
    <col min="9" max="9" width="10" customWidth="1"/>
    <col min="10" max="10" width="7.85546875" customWidth="1"/>
  </cols>
  <sheetData>
    <row r="1" spans="1:43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18" x14ac:dyDescent="0.25">
      <c r="A2" s="43" t="str">
        <f>"Beräkningar frånvaro &amp; övertid  - "&amp;'Bemanningsbehov '!Yrke&amp;", "&amp;'Bemanningsbehov '!Vårdavdelning</f>
        <v xml:space="preserve">Beräkningar frånvaro &amp; övertid  - , </v>
      </c>
      <c r="B2" s="43"/>
      <c r="C2" s="43"/>
      <c r="D2" s="43"/>
      <c r="E2" s="43"/>
      <c r="F2" s="43"/>
      <c r="G2" s="12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x14ac:dyDescent="0.2">
      <c r="A4" s="118" t="s">
        <v>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1:43" x14ac:dyDescent="0.2">
      <c r="A5" s="150" t="s">
        <v>160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1:43" x14ac:dyDescent="0.2">
      <c r="A6" s="150" t="s">
        <v>192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ht="13.5" thickBot="1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</row>
    <row r="8" spans="1:43" ht="13.5" thickBot="1" x14ac:dyDescent="0.25">
      <c r="A8" s="118" t="s">
        <v>49</v>
      </c>
      <c r="B8" s="118"/>
      <c r="C8" s="118"/>
      <c r="D8" s="118"/>
      <c r="E8" s="118"/>
      <c r="F8" s="119"/>
      <c r="G8" s="118" t="s">
        <v>50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</row>
    <row r="9" spans="1:43" x14ac:dyDescent="0.2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</row>
    <row r="10" spans="1:43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</row>
    <row r="11" spans="1:43" ht="15.75" x14ac:dyDescent="0.25">
      <c r="A11" s="120" t="s">
        <v>161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</row>
    <row r="12" spans="1:43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50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</row>
    <row r="13" spans="1:43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</row>
    <row r="14" spans="1:43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</row>
    <row r="15" spans="1:43" ht="15.7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64" t="s">
        <v>137</v>
      </c>
      <c r="P15" s="118"/>
      <c r="Q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</row>
    <row r="16" spans="1:43" ht="8.25" customHeight="1" thickBot="1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</row>
    <row r="17" spans="1:43" ht="18" customHeight="1" thickBot="1" x14ac:dyDescent="0.25">
      <c r="A17" s="118"/>
      <c r="B17" s="118"/>
      <c r="C17" s="118"/>
      <c r="D17" s="118"/>
      <c r="E17" s="123"/>
      <c r="F17" s="153" t="s">
        <v>102</v>
      </c>
      <c r="G17" s="123"/>
      <c r="H17" s="118" t="s">
        <v>10</v>
      </c>
      <c r="I17" s="150" t="s">
        <v>162</v>
      </c>
      <c r="J17" s="159">
        <f>IF(E17&lt;0.1,0,IF(G17&lt;0.1,0,IF(F18&lt;1,0,SUM((E17/G17)/F18))))</f>
        <v>0</v>
      </c>
      <c r="K17" s="150" t="s">
        <v>190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</row>
    <row r="18" spans="1:43" ht="19.5" customHeight="1" x14ac:dyDescent="0.2">
      <c r="A18" s="150"/>
      <c r="B18" s="150"/>
      <c r="C18" s="150"/>
      <c r="D18" s="150"/>
      <c r="E18" s="150"/>
      <c r="F18" s="186">
        <f>Dagtid</f>
        <v>0</v>
      </c>
      <c r="G18" s="150" t="s">
        <v>139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</row>
    <row r="19" spans="1:43" x14ac:dyDescent="0.2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</row>
    <row r="20" spans="1:43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</row>
    <row r="21" spans="1:43" ht="15.75" x14ac:dyDescent="0.25">
      <c r="A21" s="120" t="s">
        <v>105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51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ht="15.75" customHeight="1" thickBot="1" x14ac:dyDescent="0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64" t="s">
        <v>137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</row>
    <row r="27" spans="1:43" ht="18" customHeight="1" thickBot="1" x14ac:dyDescent="0.25">
      <c r="A27" s="118"/>
      <c r="B27" s="118"/>
      <c r="C27" s="118"/>
      <c r="D27" s="118"/>
      <c r="E27" s="123"/>
      <c r="F27" s="163" t="s">
        <v>102</v>
      </c>
      <c r="G27" s="123"/>
      <c r="H27" s="118" t="s">
        <v>10</v>
      </c>
      <c r="I27" s="150" t="s">
        <v>162</v>
      </c>
      <c r="J27" s="159">
        <f>IF(E27&lt;0.1,0,IF(G27&lt;0.1,0,IF(F28&lt;1,0,SUM((E27/G27)/F28))))</f>
        <v>0</v>
      </c>
      <c r="K27" s="150" t="s">
        <v>191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</row>
    <row r="28" spans="1:43" ht="19.5" customHeight="1" x14ac:dyDescent="0.2">
      <c r="A28" s="118"/>
      <c r="B28" s="118"/>
      <c r="C28" s="118"/>
      <c r="D28" s="118"/>
      <c r="E28" s="118"/>
      <c r="F28" s="182">
        <f>Dagtid</f>
        <v>0</v>
      </c>
      <c r="G28" s="150" t="s">
        <v>139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</row>
    <row r="29" spans="1:43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</row>
    <row r="30" spans="1:43" hidden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1:43" ht="15.75" hidden="1" x14ac:dyDescent="0.25">
      <c r="A31" s="120" t="s">
        <v>106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</row>
    <row r="32" spans="1:43" hidden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</row>
    <row r="33" spans="1:43" hidden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</row>
    <row r="34" spans="1:43" hidden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1:43" hidden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</row>
    <row r="36" spans="1:43" ht="8.25" hidden="1" customHeight="1" thickBot="1" x14ac:dyDescent="0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1:43" ht="18" hidden="1" customHeight="1" thickBot="1" x14ac:dyDescent="0.25">
      <c r="A37" s="118"/>
      <c r="B37" s="118"/>
      <c r="C37" s="118"/>
      <c r="D37" s="118"/>
      <c r="E37" s="123"/>
      <c r="F37" s="153" t="s">
        <v>102</v>
      </c>
      <c r="G37" s="123"/>
      <c r="H37" s="118" t="s">
        <v>10</v>
      </c>
      <c r="I37" s="150" t="s">
        <v>162</v>
      </c>
      <c r="J37" s="159">
        <f>IF(E37&lt;0.1,0,IF(G37&lt;0.1,0,IF(F38&lt;1,0,SUM((E37/G37)/F38))))</f>
        <v>0</v>
      </c>
      <c r="K37" s="150" t="s">
        <v>191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</row>
    <row r="38" spans="1:43" ht="19.5" hidden="1" customHeight="1" x14ac:dyDescent="0.2">
      <c r="A38" s="118"/>
      <c r="B38" s="118"/>
      <c r="C38" s="118"/>
      <c r="D38" s="118"/>
      <c r="E38" s="118"/>
      <c r="F38" s="182">
        <f>Dagtid</f>
        <v>0</v>
      </c>
      <c r="G38" s="150" t="s">
        <v>139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</row>
    <row r="39" spans="1:43" hidden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</row>
    <row r="40" spans="1:43" hidden="1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1:43" hidden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</row>
    <row r="42" spans="1:43" hidden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1:43" hidden="1" x14ac:dyDescent="0.2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1:43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</row>
    <row r="45" spans="1:43" ht="15.75" x14ac:dyDescent="0.25">
      <c r="A45" s="120" t="s">
        <v>197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</row>
    <row r="46" spans="1:43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</row>
    <row r="47" spans="1:43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43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</row>
    <row r="49" spans="1:43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</row>
    <row r="50" spans="1:43" ht="8.25" customHeight="1" thickBot="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</row>
    <row r="51" spans="1:43" ht="18" customHeight="1" thickBot="1" x14ac:dyDescent="0.25">
      <c r="A51" s="118"/>
      <c r="B51" s="118"/>
      <c r="C51" s="118"/>
      <c r="D51" s="118"/>
      <c r="E51" s="123"/>
      <c r="F51" s="153" t="s">
        <v>102</v>
      </c>
      <c r="G51" s="123"/>
      <c r="H51" s="118" t="s">
        <v>10</v>
      </c>
      <c r="I51" s="150" t="s">
        <v>162</v>
      </c>
      <c r="J51" s="159">
        <f>IF(E51&lt;0.1,0,IF(G51&lt;0.1,0,IF(F52&lt;1,0,SUM((E51/G51)/F52))))</f>
        <v>0</v>
      </c>
      <c r="K51" s="150" t="s">
        <v>191</v>
      </c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</row>
    <row r="52" spans="1:43" ht="19.5" customHeight="1" x14ac:dyDescent="0.2">
      <c r="A52" s="118"/>
      <c r="B52" s="118"/>
      <c r="C52" s="118"/>
      <c r="D52" s="118"/>
      <c r="E52" s="118"/>
      <c r="F52" s="182">
        <f>Dagtid</f>
        <v>0</v>
      </c>
      <c r="G52" s="150" t="s">
        <v>139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</row>
    <row r="53" spans="1:43" x14ac:dyDescent="0.2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</row>
    <row r="54" spans="1:43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</row>
    <row r="55" spans="1:43" ht="15.75" x14ac:dyDescent="0.25">
      <c r="A55" s="120" t="s">
        <v>195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</row>
    <row r="56" spans="1:43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</row>
    <row r="57" spans="1:43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</row>
    <row r="58" spans="1:43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</row>
    <row r="59" spans="1:43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</row>
    <row r="60" spans="1:43" ht="8.25" customHeight="1" thickBot="1" x14ac:dyDescent="0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</row>
    <row r="61" spans="1:43" ht="18" customHeight="1" thickBot="1" x14ac:dyDescent="0.25">
      <c r="A61" s="118"/>
      <c r="B61" s="118"/>
      <c r="C61" s="118"/>
      <c r="D61" s="118"/>
      <c r="E61" s="123"/>
      <c r="F61" s="153" t="s">
        <v>102</v>
      </c>
      <c r="G61" s="123"/>
      <c r="H61" s="118" t="s">
        <v>10</v>
      </c>
      <c r="I61" s="150" t="s">
        <v>162</v>
      </c>
      <c r="J61" s="159">
        <f>IF(E61&lt;0.1,0,IF(G61&lt;0.1,0,IF(F62&lt;1,0,SUM((E61/G61)/F62))))</f>
        <v>0</v>
      </c>
      <c r="K61" s="150" t="s">
        <v>191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</row>
    <row r="62" spans="1:43" ht="19.5" customHeight="1" x14ac:dyDescent="0.2">
      <c r="A62" s="118"/>
      <c r="B62" s="118"/>
      <c r="C62" s="118"/>
      <c r="D62" s="118"/>
      <c r="E62" s="118"/>
      <c r="F62" s="182">
        <f>Dagtid</f>
        <v>0</v>
      </c>
      <c r="G62" s="150" t="s">
        <v>139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</row>
    <row r="63" spans="1:43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</row>
    <row r="64" spans="1:43" ht="15.75" x14ac:dyDescent="0.25">
      <c r="A64" s="120" t="s">
        <v>193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</row>
    <row r="65" spans="1:43" ht="15.75" customHeight="1" x14ac:dyDescent="0.2">
      <c r="A65" s="118"/>
      <c r="B65" s="118"/>
      <c r="C65" s="117" t="s">
        <v>169</v>
      </c>
      <c r="D65" s="118"/>
      <c r="E65" s="118"/>
      <c r="F65" s="122"/>
      <c r="G65" s="118"/>
      <c r="H65" s="118" t="s">
        <v>10</v>
      </c>
      <c r="I65" s="160">
        <f>J17</f>
        <v>0</v>
      </c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</row>
    <row r="66" spans="1:43" ht="15.75" customHeight="1" x14ac:dyDescent="0.2">
      <c r="A66" s="118"/>
      <c r="B66" s="118"/>
      <c r="C66" s="183" t="s">
        <v>105</v>
      </c>
      <c r="D66" s="184"/>
      <c r="E66" s="184"/>
      <c r="F66" s="184"/>
      <c r="G66" s="184"/>
      <c r="H66" s="184" t="s">
        <v>10</v>
      </c>
      <c r="I66" s="185">
        <f>J27</f>
        <v>0</v>
      </c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</row>
    <row r="67" spans="1:43" ht="15.75" customHeight="1" x14ac:dyDescent="0.2">
      <c r="A67" s="118"/>
      <c r="B67" s="118"/>
      <c r="C67" s="117" t="s">
        <v>167</v>
      </c>
      <c r="D67" s="150"/>
      <c r="E67" s="118"/>
      <c r="F67" s="118"/>
      <c r="G67" s="118"/>
      <c r="H67" s="150"/>
      <c r="I67" s="159">
        <f>I65+I66</f>
        <v>0</v>
      </c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</row>
    <row r="68" spans="1:43" ht="15.75" hidden="1" customHeight="1" x14ac:dyDescent="0.2">
      <c r="A68" s="118"/>
      <c r="B68" s="118"/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</row>
    <row r="69" spans="1:43" ht="15.75" hidden="1" customHeight="1" x14ac:dyDescent="0.2">
      <c r="A69" s="118"/>
      <c r="B69" s="118"/>
      <c r="C69" s="117" t="s">
        <v>106</v>
      </c>
      <c r="D69" s="118"/>
      <c r="E69" s="118"/>
      <c r="F69" s="118"/>
      <c r="G69" s="118"/>
      <c r="H69" s="118" t="s">
        <v>10</v>
      </c>
      <c r="I69" s="159">
        <f>J37</f>
        <v>0</v>
      </c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</row>
    <row r="70" spans="1:43" ht="15.75" customHeight="1" x14ac:dyDescent="0.2">
      <c r="A70" s="118"/>
      <c r="B70" s="118"/>
      <c r="C70" s="117"/>
      <c r="D70" s="118"/>
      <c r="E70" s="118"/>
      <c r="F70" s="118"/>
      <c r="G70" s="118"/>
      <c r="H70" s="118"/>
      <c r="I70" s="159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</row>
    <row r="71" spans="1:43" ht="15.75" customHeight="1" x14ac:dyDescent="0.2">
      <c r="A71" s="118"/>
      <c r="B71" s="118"/>
      <c r="C71" s="117" t="s">
        <v>194</v>
      </c>
      <c r="D71" s="118"/>
      <c r="E71" s="118"/>
      <c r="F71" s="118"/>
      <c r="G71" s="118"/>
      <c r="H71" s="118" t="s">
        <v>10</v>
      </c>
      <c r="I71" s="159">
        <f>J51</f>
        <v>0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</row>
    <row r="72" spans="1:43" ht="15.75" customHeight="1" x14ac:dyDescent="0.2">
      <c r="A72" s="118"/>
      <c r="B72" s="118"/>
      <c r="C72" s="183" t="s">
        <v>195</v>
      </c>
      <c r="D72" s="184"/>
      <c r="E72" s="184"/>
      <c r="F72" s="184"/>
      <c r="G72" s="184"/>
      <c r="H72" s="184" t="s">
        <v>10</v>
      </c>
      <c r="I72" s="185">
        <f>J61</f>
        <v>0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</row>
    <row r="73" spans="1:43" x14ac:dyDescent="0.2">
      <c r="A73" s="118"/>
      <c r="B73" s="118"/>
      <c r="C73" s="117" t="s">
        <v>196</v>
      </c>
      <c r="D73" s="118"/>
      <c r="E73" s="118"/>
      <c r="F73" s="118"/>
      <c r="G73" s="118"/>
      <c r="H73" s="118"/>
      <c r="I73" s="159">
        <f>SUM(I71:I72)</f>
        <v>0</v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</row>
    <row r="74" spans="1:43" x14ac:dyDescent="0.2">
      <c r="A74" s="118"/>
      <c r="B74" s="118"/>
      <c r="C74" s="117"/>
      <c r="D74" s="118"/>
      <c r="E74" s="118"/>
      <c r="F74" s="118"/>
      <c r="G74" s="118"/>
      <c r="H74" s="118"/>
      <c r="I74" s="159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</row>
    <row r="75" spans="1:43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</row>
    <row r="76" spans="1:43" x14ac:dyDescent="0.2">
      <c r="A76" s="150" t="s">
        <v>151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</row>
    <row r="77" spans="1:43" x14ac:dyDescent="0.2">
      <c r="A77" s="150" t="s">
        <v>152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</row>
    <row r="78" spans="1:43" x14ac:dyDescent="0.2">
      <c r="A78" s="150" t="s">
        <v>155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</row>
    <row r="79" spans="1:43" x14ac:dyDescent="0.2">
      <c r="A79" s="118" t="s">
        <v>150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</row>
    <row r="80" spans="1:43" x14ac:dyDescent="0.2">
      <c r="A80" s="118" t="s">
        <v>148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</row>
    <row r="81" spans="1:43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</row>
    <row r="82" spans="1:43" x14ac:dyDescent="0.2">
      <c r="A82" s="150" t="s">
        <v>154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</row>
    <row r="83" spans="1:43" x14ac:dyDescent="0.2">
      <c r="A83" s="132" t="s">
        <v>153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</row>
    <row r="84" spans="1:43" x14ac:dyDescent="0.2">
      <c r="A84" s="150" t="s">
        <v>155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</row>
    <row r="85" spans="1:43" x14ac:dyDescent="0.2">
      <c r="A85" s="118" t="s">
        <v>150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</row>
    <row r="86" spans="1:43" x14ac:dyDescent="0.2">
      <c r="A86" s="118" t="s">
        <v>148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</row>
    <row r="87" spans="1:43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</row>
    <row r="88" spans="1:43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</row>
    <row r="89" spans="1:43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</row>
    <row r="90" spans="1:43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</row>
    <row r="91" spans="1:43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</row>
    <row r="92" spans="1:43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</row>
    <row r="93" spans="1:43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</row>
    <row r="94" spans="1:43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</row>
    <row r="95" spans="1:43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</row>
    <row r="96" spans="1:43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</row>
    <row r="97" spans="1:43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</row>
    <row r="98" spans="1:43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</row>
    <row r="99" spans="1:43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</row>
    <row r="100" spans="1:43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</row>
    <row r="101" spans="1:43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</row>
    <row r="102" spans="1:43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</row>
    <row r="103" spans="1:43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</row>
    <row r="104" spans="1:43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</row>
    <row r="105" spans="1:43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</row>
    <row r="106" spans="1:43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</row>
    <row r="107" spans="1:43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</row>
    <row r="108" spans="1:43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</row>
    <row r="109" spans="1:43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</row>
    <row r="110" spans="1:43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</row>
    <row r="111" spans="1:43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</row>
    <row r="112" spans="1:43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</row>
    <row r="113" spans="1:43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</row>
    <row r="114" spans="1:43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</row>
    <row r="115" spans="1:43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</row>
    <row r="116" spans="1:43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</row>
    <row r="117" spans="1:43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</row>
    <row r="118" spans="1:43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</row>
    <row r="119" spans="1:43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</row>
    <row r="120" spans="1:43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</row>
    <row r="121" spans="1:43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</row>
    <row r="122" spans="1:43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</row>
    <row r="123" spans="1:43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</row>
    <row r="124" spans="1:43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</row>
    <row r="125" spans="1:43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</row>
    <row r="126" spans="1:43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</row>
    <row r="127" spans="1:43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</row>
    <row r="128" spans="1:43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</row>
    <row r="129" spans="1:43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</row>
    <row r="130" spans="1:43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</row>
    <row r="131" spans="1:43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</row>
    <row r="132" spans="1:43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</row>
    <row r="133" spans="1:43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</row>
    <row r="134" spans="1:43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</row>
    <row r="135" spans="1:43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</row>
    <row r="136" spans="1:43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</row>
    <row r="137" spans="1:43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</row>
    <row r="138" spans="1:43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</row>
    <row r="139" spans="1:43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</row>
    <row r="140" spans="1:43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</row>
    <row r="141" spans="1:43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</row>
    <row r="142" spans="1:43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</row>
    <row r="143" spans="1:43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</row>
    <row r="144" spans="1:43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</row>
    <row r="145" spans="1:40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</row>
    <row r="146" spans="1:40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</row>
    <row r="147" spans="1:40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1:40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</row>
    <row r="149" spans="1:40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1:40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</row>
    <row r="151" spans="1:40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</row>
    <row r="152" spans="1:40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</row>
    <row r="153" spans="1:40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1:40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</row>
    <row r="155" spans="1:40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1:40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</row>
    <row r="157" spans="1:40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</row>
    <row r="158" spans="1:40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</row>
    <row r="159" spans="1:40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</row>
    <row r="160" spans="1:40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</row>
    <row r="161" spans="1:40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</row>
    <row r="162" spans="1:40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</row>
    <row r="163" spans="1:40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</row>
    <row r="164" spans="1:40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</row>
    <row r="165" spans="1:40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</row>
    <row r="166" spans="1:40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</row>
    <row r="167" spans="1:40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</row>
    <row r="168" spans="1:40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</row>
    <row r="169" spans="1:40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</row>
    <row r="170" spans="1:40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</row>
    <row r="171" spans="1:40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</row>
    <row r="172" spans="1:40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</row>
    <row r="173" spans="1:40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</row>
    <row r="174" spans="1:40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</row>
    <row r="175" spans="1:40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</row>
    <row r="176" spans="1:40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</row>
    <row r="177" spans="1:40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</row>
    <row r="178" spans="1:40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</row>
    <row r="179" spans="1:40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</row>
    <row r="180" spans="1:40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</row>
    <row r="181" spans="1:40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</row>
    <row r="182" spans="1:40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</row>
    <row r="183" spans="1:40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</row>
    <row r="184" spans="1:40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</row>
    <row r="185" spans="1:40" x14ac:dyDescent="0.2"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</row>
    <row r="186" spans="1:40" x14ac:dyDescent="0.2"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</row>
    <row r="187" spans="1:40" x14ac:dyDescent="0.2"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</row>
    <row r="188" spans="1:40" x14ac:dyDescent="0.2"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</row>
    <row r="189" spans="1:40" x14ac:dyDescent="0.2"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</row>
    <row r="190" spans="1:40" x14ac:dyDescent="0.2"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</row>
    <row r="191" spans="1:40" x14ac:dyDescent="0.2"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</row>
    <row r="192" spans="1:40" x14ac:dyDescent="0.2"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</row>
    <row r="193" spans="18:40" x14ac:dyDescent="0.2"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</row>
    <row r="194" spans="18:40" x14ac:dyDescent="0.2"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</row>
    <row r="195" spans="18:40" x14ac:dyDescent="0.2"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</row>
    <row r="196" spans="18:40" x14ac:dyDescent="0.2"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</row>
    <row r="197" spans="18:40" x14ac:dyDescent="0.2"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</row>
    <row r="198" spans="18:40" x14ac:dyDescent="0.2"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</row>
    <row r="199" spans="18:40" x14ac:dyDescent="0.2"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</row>
    <row r="200" spans="18:40" x14ac:dyDescent="0.2"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</row>
    <row r="201" spans="18:40" x14ac:dyDescent="0.2"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</row>
    <row r="202" spans="18:40" x14ac:dyDescent="0.2"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</row>
    <row r="203" spans="18:40" x14ac:dyDescent="0.2"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</row>
    <row r="204" spans="18:40" x14ac:dyDescent="0.2"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</row>
    <row r="205" spans="18:40" x14ac:dyDescent="0.2"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</row>
    <row r="206" spans="18:40" x14ac:dyDescent="0.2"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</row>
    <row r="207" spans="18:40" x14ac:dyDescent="0.2"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</row>
    <row r="208" spans="18:40" x14ac:dyDescent="0.2"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</row>
    <row r="209" spans="18:40" x14ac:dyDescent="0.2"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</row>
    <row r="210" spans="18:40" x14ac:dyDescent="0.2"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</row>
    <row r="211" spans="18:40" x14ac:dyDescent="0.2"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</row>
    <row r="212" spans="18:40" x14ac:dyDescent="0.2"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</row>
    <row r="213" spans="18:40" x14ac:dyDescent="0.2"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</row>
    <row r="214" spans="18:40" x14ac:dyDescent="0.2"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</row>
    <row r="215" spans="18:40" x14ac:dyDescent="0.2"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</row>
    <row r="216" spans="18:40" x14ac:dyDescent="0.2"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</row>
    <row r="217" spans="18:40" x14ac:dyDescent="0.2"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</row>
    <row r="218" spans="18:40" x14ac:dyDescent="0.2"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</row>
    <row r="219" spans="18:40" x14ac:dyDescent="0.2"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</row>
    <row r="220" spans="18:40" x14ac:dyDescent="0.2"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</row>
    <row r="221" spans="18:40" x14ac:dyDescent="0.2"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</row>
    <row r="222" spans="18:40" x14ac:dyDescent="0.2"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</row>
    <row r="223" spans="18:40" x14ac:dyDescent="0.2"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</row>
    <row r="224" spans="18:40" x14ac:dyDescent="0.2"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</row>
    <row r="225" spans="18:40" x14ac:dyDescent="0.2"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</row>
    <row r="226" spans="18:40" x14ac:dyDescent="0.2"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</row>
    <row r="227" spans="18:40" x14ac:dyDescent="0.2"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</row>
    <row r="228" spans="18:40" x14ac:dyDescent="0.2"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</row>
    <row r="229" spans="18:40" x14ac:dyDescent="0.2"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</row>
    <row r="230" spans="18:40" x14ac:dyDescent="0.2"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</row>
  </sheetData>
  <sheetProtection password="CF27" sheet="1" objects="1" scenarios="1"/>
  <dataValidations disablePrompts="1" count="1">
    <dataValidation type="list" allowBlank="1" showInputMessage="1" showErrorMessage="1" sqref="B53 B29 B39:B41 B63 B19:B20 B73:B75">
      <formula1>Standardtid</formula1>
    </dataValidation>
  </dataValidations>
  <hyperlinks>
    <hyperlink ref="O26" r:id="rId1"/>
    <hyperlink ref="O15" r:id="rId2"/>
  </hyperlinks>
  <pageMargins left="0.70866141732283472" right="0.70866141732283472" top="0.74803149606299213" bottom="0.74803149606299213" header="0.31496062992125984" footer="0.31496062992125984"/>
  <pageSetup paperSize="9" scale="5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X109"/>
  <sheetViews>
    <sheetView zoomScale="75" zoomScaleNormal="75" workbookViewId="0">
      <selection activeCell="C15" sqref="C15"/>
    </sheetView>
  </sheetViews>
  <sheetFormatPr defaultRowHeight="12.75" x14ac:dyDescent="0.2"/>
  <cols>
    <col min="5" max="7" width="6.7109375" customWidth="1"/>
    <col min="8" max="8" width="3.5703125" customWidth="1"/>
    <col min="9" max="9" width="10" customWidth="1"/>
  </cols>
  <sheetData>
    <row r="1" spans="1:24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8" x14ac:dyDescent="0.25">
      <c r="A2" s="43" t="str">
        <f>"Planera behov av tid för - "&amp;'Bemanningsbehov '!Yrke&amp;", "&amp;'Bemanningsbehov '!Vårdavdelning&amp;" - nattpersonal"</f>
        <v>Planera behov av tid för - ,  - nattpersonal</v>
      </c>
      <c r="B2" s="43"/>
      <c r="C2" s="43"/>
      <c r="D2" s="43"/>
      <c r="E2" s="43"/>
      <c r="F2" s="43"/>
      <c r="G2" s="12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18"/>
    </row>
    <row r="3" spans="1:24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x14ac:dyDescent="0.2">
      <c r="A4" s="118" t="s">
        <v>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x14ac:dyDescent="0.2">
      <c r="A6" s="118" t="s">
        <v>101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x14ac:dyDescent="0.2">
      <c r="A8" s="118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3.5" thickBo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3.5" thickBot="1" x14ac:dyDescent="0.25">
      <c r="A10" s="118" t="s">
        <v>49</v>
      </c>
      <c r="B10" s="118"/>
      <c r="C10" s="118"/>
      <c r="D10" s="118"/>
      <c r="E10" s="118"/>
      <c r="F10" s="119"/>
      <c r="G10" s="118" t="s">
        <v>50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18"/>
      <c r="X11" s="118"/>
    </row>
    <row r="12" spans="1:24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5.75" x14ac:dyDescent="0.25">
      <c r="A13" s="120" t="s">
        <v>169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ht="8.25" customHeight="1" thickBot="1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S18" s="118"/>
      <c r="T18" s="118"/>
      <c r="U18" s="118"/>
      <c r="V18" s="118"/>
      <c r="W18" s="118"/>
      <c r="X18" s="118"/>
    </row>
    <row r="19" spans="1:24" ht="18" customHeight="1" thickBot="1" x14ac:dyDescent="0.25">
      <c r="A19" s="118"/>
      <c r="B19" s="118"/>
      <c r="C19" s="118"/>
      <c r="D19" s="118"/>
      <c r="E19" s="165">
        <f>'Beräkningar frånvaro &amp; övertid'!E17</f>
        <v>0</v>
      </c>
      <c r="F19" s="153" t="s">
        <v>102</v>
      </c>
      <c r="G19" s="165">
        <f>'Beräkningar frånvaro &amp; övertid'!G17</f>
        <v>0</v>
      </c>
      <c r="H19" s="118" t="s">
        <v>10</v>
      </c>
      <c r="I19" t="s">
        <v>162</v>
      </c>
      <c r="J19" s="159" t="e">
        <f>SUM((E19/G19)/F20)</f>
        <v>#DIV/0!</v>
      </c>
      <c r="K19" s="150" t="s">
        <v>164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ht="19.5" customHeight="1" x14ac:dyDescent="0.2">
      <c r="A20" s="118"/>
      <c r="B20" s="118"/>
      <c r="C20" s="118"/>
      <c r="D20" s="118"/>
      <c r="E20" s="118"/>
      <c r="F20" s="118">
        <f>Nattid</f>
        <v>0</v>
      </c>
      <c r="G20" s="150" t="s">
        <v>139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18"/>
      <c r="X25" s="118"/>
    </row>
    <row r="26" spans="1:24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15.75" x14ac:dyDescent="0.25">
      <c r="A27" s="120" t="s">
        <v>105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spans="1:2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51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ht="8.25" customHeight="1" thickBot="1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ht="18" customHeight="1" thickBot="1" x14ac:dyDescent="0.25">
      <c r="A33" s="118"/>
      <c r="B33" s="118"/>
      <c r="C33" s="118"/>
      <c r="D33" s="118"/>
      <c r="E33" s="165">
        <f>'Beräkningar frånvaro &amp; övertid'!E27</f>
        <v>0</v>
      </c>
      <c r="F33" s="153" t="s">
        <v>102</v>
      </c>
      <c r="G33" s="165">
        <f>'Beräkningar frånvaro &amp; övertid'!G27</f>
        <v>0</v>
      </c>
      <c r="H33" s="118" t="s">
        <v>10</v>
      </c>
      <c r="I33" t="s">
        <v>162</v>
      </c>
      <c r="J33" s="159" t="e">
        <f>SUM((E33/G33)/F34)</f>
        <v>#DIV/0!</v>
      </c>
      <c r="K33" s="150" t="s">
        <v>164</v>
      </c>
      <c r="L33" s="118"/>
      <c r="M33" s="118"/>
      <c r="N33" s="118"/>
      <c r="O33" s="164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ht="19.5" customHeight="1" x14ac:dyDescent="0.2">
      <c r="A34" s="118"/>
      <c r="B34" s="118"/>
      <c r="C34" s="118"/>
      <c r="D34" s="118"/>
      <c r="E34" s="118"/>
      <c r="F34" s="118">
        <f>Nattid</f>
        <v>0</v>
      </c>
      <c r="G34" s="150" t="s">
        <v>139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18"/>
      <c r="X39" s="118"/>
    </row>
    <row r="40" spans="1:24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5.75" x14ac:dyDescent="0.25">
      <c r="A41" s="120" t="s">
        <v>106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</row>
    <row r="45" spans="1:24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ht="8.25" customHeight="1" thickBot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4" ht="18" customHeight="1" thickBot="1" x14ac:dyDescent="0.25">
      <c r="A47" s="118"/>
      <c r="B47" s="118"/>
      <c r="C47" s="118"/>
      <c r="D47" s="118"/>
      <c r="E47" s="123">
        <v>45</v>
      </c>
      <c r="F47" s="153" t="s">
        <v>102</v>
      </c>
      <c r="G47" s="123">
        <v>4</v>
      </c>
      <c r="H47" s="118" t="s">
        <v>10</v>
      </c>
      <c r="I47" t="s">
        <v>162</v>
      </c>
      <c r="J47" s="159" t="e">
        <f>SUM((E47/G47)/F48)</f>
        <v>#DIV/0!</v>
      </c>
      <c r="K47" s="150" t="s">
        <v>164</v>
      </c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4" ht="19.5" customHeight="1" x14ac:dyDescent="0.2">
      <c r="A48" s="118"/>
      <c r="B48" s="118"/>
      <c r="C48" s="118"/>
      <c r="D48" s="118"/>
      <c r="E48" s="118"/>
      <c r="F48" s="118">
        <f>Nattid</f>
        <v>0</v>
      </c>
      <c r="G48" s="150" t="s">
        <v>139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x14ac:dyDescent="0.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18"/>
      <c r="X53" s="118"/>
    </row>
    <row r="54" spans="1:24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5.75" x14ac:dyDescent="0.25">
      <c r="A55" s="120" t="s">
        <v>166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ht="8.25" customHeight="1" thickBot="1" x14ac:dyDescent="0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4" ht="18" customHeight="1" thickBot="1" x14ac:dyDescent="0.25">
      <c r="A61" s="118"/>
      <c r="B61" s="118"/>
      <c r="C61" s="118"/>
      <c r="D61" s="118"/>
      <c r="E61" s="123">
        <v>24</v>
      </c>
      <c r="F61" s="153" t="s">
        <v>102</v>
      </c>
      <c r="G61" s="123">
        <v>4</v>
      </c>
      <c r="H61" s="118" t="s">
        <v>10</v>
      </c>
      <c r="I61" t="s">
        <v>162</v>
      </c>
      <c r="J61" s="159" t="e">
        <f>SUM((E61/G61)/F62)</f>
        <v>#DIV/0!</v>
      </c>
      <c r="K61" s="150" t="s">
        <v>164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</row>
    <row r="62" spans="1:24" ht="19.5" customHeight="1" x14ac:dyDescent="0.2">
      <c r="A62" s="118"/>
      <c r="B62" s="118"/>
      <c r="C62" s="118"/>
      <c r="D62" s="118"/>
      <c r="E62" s="118"/>
      <c r="F62" s="118">
        <f>Nattid</f>
        <v>0</v>
      </c>
      <c r="G62" s="150" t="s">
        <v>139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</row>
    <row r="63" spans="1:24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18"/>
      <c r="X67" s="118"/>
    </row>
    <row r="68" spans="1:24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ht="15.75" x14ac:dyDescent="0.25">
      <c r="A69" s="120" t="s">
        <v>165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ht="8.25" customHeight="1" thickBot="1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ht="18" customHeight="1" thickBot="1" x14ac:dyDescent="0.25">
      <c r="A75" s="118"/>
      <c r="B75" s="118"/>
      <c r="C75" s="118"/>
      <c r="D75" s="118"/>
      <c r="E75" s="123">
        <v>10</v>
      </c>
      <c r="F75" s="153" t="s">
        <v>102</v>
      </c>
      <c r="G75" s="123">
        <v>4</v>
      </c>
      <c r="H75" s="118" t="s">
        <v>10</v>
      </c>
      <c r="I75" t="s">
        <v>162</v>
      </c>
      <c r="J75" s="159" t="e">
        <f>SUM((E75/G75)/F76)</f>
        <v>#DIV/0!</v>
      </c>
      <c r="K75" s="150" t="s">
        <v>164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ht="19.5" customHeight="1" x14ac:dyDescent="0.2">
      <c r="A76" s="118"/>
      <c r="B76" s="118"/>
      <c r="C76" s="118"/>
      <c r="D76" s="118"/>
      <c r="E76" s="118"/>
      <c r="F76" s="118">
        <f>Nattid</f>
        <v>0</v>
      </c>
      <c r="G76" s="150" t="s">
        <v>139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x14ac:dyDescent="0.2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18"/>
      <c r="X81" s="118"/>
    </row>
    <row r="82" spans="1:24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ht="15.75" x14ac:dyDescent="0.25">
      <c r="A83" s="120" t="s">
        <v>103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ht="15.75" customHeight="1" x14ac:dyDescent="0.2">
      <c r="A86" s="118"/>
      <c r="B86" s="118"/>
      <c r="C86" s="117" t="s">
        <v>169</v>
      </c>
      <c r="D86" s="118"/>
      <c r="E86" s="118"/>
      <c r="F86" s="122"/>
      <c r="G86" s="118"/>
      <c r="H86" s="118" t="s">
        <v>10</v>
      </c>
      <c r="I86" s="160" t="e">
        <f>J19</f>
        <v>#DIV/0!</v>
      </c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ht="15.75" customHeight="1" x14ac:dyDescent="0.2">
      <c r="A87" s="118"/>
      <c r="B87" s="118"/>
      <c r="C87" s="117" t="s">
        <v>105</v>
      </c>
      <c r="D87" s="118"/>
      <c r="E87" s="118"/>
      <c r="F87" s="118"/>
      <c r="G87" s="118"/>
      <c r="H87" s="118" t="s">
        <v>10</v>
      </c>
      <c r="I87" s="159" t="e">
        <f>J33</f>
        <v>#DIV/0!</v>
      </c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ht="15.75" customHeight="1" x14ac:dyDescent="0.2">
      <c r="A88" s="118"/>
      <c r="B88" s="118"/>
      <c r="C88" s="117" t="s">
        <v>140</v>
      </c>
      <c r="D88" s="118"/>
      <c r="E88" s="118"/>
      <c r="F88" s="118"/>
      <c r="G88" s="118"/>
      <c r="H88" s="118"/>
      <c r="I88" s="159" t="e">
        <f>I86+I87</f>
        <v>#DIV/0!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5.75" customHeight="1" x14ac:dyDescent="0.2">
      <c r="A89" s="118"/>
      <c r="B89" s="118"/>
      <c r="C89" s="117"/>
      <c r="D89" s="118"/>
      <c r="E89" s="118"/>
      <c r="F89" s="118"/>
      <c r="G89" s="118"/>
      <c r="H89" s="118"/>
      <c r="I89" s="159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ht="15.75" customHeight="1" x14ac:dyDescent="0.2">
      <c r="A90" s="118"/>
      <c r="B90" s="118"/>
      <c r="C90" s="117" t="s">
        <v>106</v>
      </c>
      <c r="D90" s="118"/>
      <c r="E90" s="118"/>
      <c r="F90" s="118"/>
      <c r="G90" s="118"/>
      <c r="H90" s="118" t="s">
        <v>10</v>
      </c>
      <c r="I90" s="159" t="e">
        <f>J47</f>
        <v>#DIV/0!</v>
      </c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ht="15.75" customHeight="1" x14ac:dyDescent="0.2">
      <c r="A91" s="118"/>
      <c r="B91" s="118"/>
      <c r="C91" s="117"/>
      <c r="D91" s="118"/>
      <c r="E91" s="118"/>
      <c r="F91" s="118"/>
      <c r="G91" s="118"/>
      <c r="H91" s="118"/>
      <c r="I91" s="159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  <row r="92" spans="1:24" ht="15.75" customHeight="1" x14ac:dyDescent="0.2">
      <c r="A92" s="118"/>
      <c r="B92" s="118"/>
      <c r="C92" s="117" t="s">
        <v>166</v>
      </c>
      <c r="D92" s="118"/>
      <c r="E92" s="118"/>
      <c r="F92" s="118"/>
      <c r="G92" s="118"/>
      <c r="H92" s="118" t="s">
        <v>10</v>
      </c>
      <c r="I92" s="159" t="e">
        <f>J61</f>
        <v>#DIV/0!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</row>
    <row r="93" spans="1:24" ht="15.75" customHeight="1" x14ac:dyDescent="0.2">
      <c r="A93" s="118"/>
      <c r="B93" s="118"/>
      <c r="C93" s="117" t="s">
        <v>165</v>
      </c>
      <c r="D93" s="118"/>
      <c r="E93" s="118"/>
      <c r="F93" s="118"/>
      <c r="G93" s="118"/>
      <c r="H93" s="118" t="s">
        <v>10</v>
      </c>
      <c r="I93" s="159" t="e">
        <f>J75</f>
        <v>#DIV/0!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</row>
    <row r="94" spans="1:24" x14ac:dyDescent="0.2">
      <c r="A94" s="118"/>
      <c r="B94" s="118"/>
      <c r="C94" s="117" t="s">
        <v>168</v>
      </c>
      <c r="D94" s="118"/>
      <c r="E94" s="118"/>
      <c r="F94" s="118"/>
      <c r="G94" s="118"/>
      <c r="H94" s="118"/>
      <c r="I94" s="159" t="e">
        <f>I92+I93</f>
        <v>#DIV/0!</v>
      </c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</row>
    <row r="95" spans="1:24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</row>
    <row r="97" spans="1:24" x14ac:dyDescent="0.2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18"/>
      <c r="X97" s="118"/>
    </row>
    <row r="98" spans="1:24" x14ac:dyDescent="0.2">
      <c r="A98" s="150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x14ac:dyDescent="0.2">
      <c r="A99" s="150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</row>
    <row r="100" spans="1:24" x14ac:dyDescent="0.2">
      <c r="A100" s="150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</row>
    <row r="104" spans="1:24" x14ac:dyDescent="0.2">
      <c r="A104" s="15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x14ac:dyDescent="0.2">
      <c r="A105" s="132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W105" s="118"/>
      <c r="X105" s="118"/>
    </row>
    <row r="106" spans="1:24" x14ac:dyDescent="0.2">
      <c r="A106" s="15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</row>
    <row r="107" spans="1:24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</row>
    <row r="109" spans="1:24" x14ac:dyDescent="0.2">
      <c r="W109" s="118"/>
      <c r="X109" s="118"/>
    </row>
  </sheetData>
  <sheetProtection password="CF27" sheet="1" objects="1" scenarios="1"/>
  <dataValidations disablePrompts="1" count="1">
    <dataValidation type="list" allowBlank="1" showInputMessage="1" showErrorMessage="1" sqref="B94:B95 B35:B37 B49:B51 B63:B65 B77:B79 B21:B23">
      <formula1>Standardtid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O389"/>
  <sheetViews>
    <sheetView zoomScale="75" zoomScaleNormal="75" workbookViewId="0">
      <selection activeCell="F76" activeCellId="4" sqref="F20 F34 F48 F62 F76"/>
    </sheetView>
  </sheetViews>
  <sheetFormatPr defaultRowHeight="12.75" x14ac:dyDescent="0.2"/>
  <cols>
    <col min="5" max="7" width="6.7109375" customWidth="1"/>
    <col min="8" max="8" width="3.5703125" customWidth="1"/>
    <col min="9" max="9" width="10.140625" customWidth="1"/>
    <col min="10" max="10" width="8.7109375" customWidth="1"/>
    <col min="14" max="14" width="15.7109375" customWidth="1"/>
  </cols>
  <sheetData>
    <row r="1" spans="1:40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40" ht="18" x14ac:dyDescent="0.25">
      <c r="A2" s="43" t="str">
        <f>"Planera behov av tid för - "&amp;'Bemanningsbehov '!Yrke&amp;", "&amp;'Bemanningsbehov '!Vårdavdelning&amp;" - sommar"</f>
        <v>Planera behov av tid för - ,  - sommar</v>
      </c>
      <c r="B2" s="43"/>
      <c r="C2" s="43"/>
      <c r="D2" s="43"/>
      <c r="E2" s="43"/>
      <c r="F2" s="43"/>
      <c r="G2" s="12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1:40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1:40" x14ac:dyDescent="0.2">
      <c r="A4" s="118" t="s">
        <v>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40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1:40" x14ac:dyDescent="0.2">
      <c r="A6" s="118" t="s">
        <v>101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x14ac:dyDescent="0.2">
      <c r="A8" s="118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0" ht="13.5" thickBo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3.5" thickBot="1" x14ac:dyDescent="0.25">
      <c r="A10" s="118" t="s">
        <v>49</v>
      </c>
      <c r="B10" s="118"/>
      <c r="C10" s="118"/>
      <c r="D10" s="118"/>
      <c r="E10" s="118"/>
      <c r="F10" s="119"/>
      <c r="G10" s="118" t="s">
        <v>50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40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ht="15.75" x14ac:dyDescent="0.25">
      <c r="A13" s="120" t="s">
        <v>161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50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</row>
    <row r="15" spans="1:40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</row>
    <row r="16" spans="1:40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</row>
    <row r="17" spans="1:40" ht="12.75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64" t="s">
        <v>137</v>
      </c>
      <c r="P17" s="118"/>
      <c r="Q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1:40" ht="7.5" customHeight="1" thickBot="1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1:40" ht="18" customHeight="1" thickBot="1" x14ac:dyDescent="0.25">
      <c r="A19" s="118"/>
      <c r="B19" s="118"/>
      <c r="C19" s="118"/>
      <c r="D19" s="118"/>
      <c r="E19" s="123"/>
      <c r="F19" s="153" t="s">
        <v>102</v>
      </c>
      <c r="G19" s="123"/>
      <c r="H19" s="118" t="s">
        <v>10</v>
      </c>
      <c r="I19" s="74" t="s">
        <v>162</v>
      </c>
      <c r="J19" s="159">
        <f>IF(E19&lt;0.1,0,IF(G19&lt;0.1,0,IF(F20&lt;1,0,SUM((E19/G19)/F20))))</f>
        <v>0</v>
      </c>
      <c r="K19" s="150" t="s">
        <v>190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1:40" ht="19.5" customHeight="1" x14ac:dyDescent="0.2">
      <c r="A20" s="118"/>
      <c r="B20" s="118"/>
      <c r="C20" s="118"/>
      <c r="D20" s="118"/>
      <c r="E20" s="118"/>
      <c r="F20" s="182">
        <f>Nattid</f>
        <v>0</v>
      </c>
      <c r="G20" s="150" t="s">
        <v>139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</row>
    <row r="21" spans="1:40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</row>
    <row r="22" spans="1:40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</row>
    <row r="24" spans="1:40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0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</row>
    <row r="26" spans="1:40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</row>
    <row r="27" spans="1:40" ht="15.75" x14ac:dyDescent="0.25">
      <c r="A27" s="120" t="s">
        <v>105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</row>
    <row r="28" spans="1:40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</row>
    <row r="29" spans="1:40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1:40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51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</row>
    <row r="31" spans="1:40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ht="12.75" customHeight="1" thickBot="1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64" t="s">
        <v>137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1:40" ht="18" customHeight="1" thickBot="1" x14ac:dyDescent="0.25">
      <c r="A33" s="118"/>
      <c r="B33" s="118"/>
      <c r="C33" s="118"/>
      <c r="D33" s="118"/>
      <c r="E33" s="123"/>
      <c r="F33" s="153" t="s">
        <v>102</v>
      </c>
      <c r="G33" s="123"/>
      <c r="H33" s="118" t="s">
        <v>10</v>
      </c>
      <c r="I33" s="74" t="s">
        <v>162</v>
      </c>
      <c r="J33" s="159">
        <f>IF(E33&lt;0.1,0,IF(G33&lt;0.1,0,IF(F34&lt;1,0,SUM((E33/G33)/F34))))</f>
        <v>0</v>
      </c>
      <c r="K33" s="150" t="s">
        <v>190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ht="19.5" customHeight="1" x14ac:dyDescent="0.2">
      <c r="A34" s="118"/>
      <c r="B34" s="118"/>
      <c r="C34" s="118"/>
      <c r="D34" s="118"/>
      <c r="E34" s="118"/>
      <c r="F34" s="182">
        <f>Nattid</f>
        <v>0</v>
      </c>
      <c r="G34" s="150" t="s">
        <v>139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1:40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5.75" x14ac:dyDescent="0.25">
      <c r="A41" s="120" t="s">
        <v>106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1:40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  <row r="44" spans="1:40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1:40" ht="8.25" customHeight="1" thickBot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18" customHeight="1" thickBot="1" x14ac:dyDescent="0.25">
      <c r="A47" s="118"/>
      <c r="B47" s="118"/>
      <c r="C47" s="118"/>
      <c r="D47" s="118"/>
      <c r="E47" s="123"/>
      <c r="F47" s="153" t="s">
        <v>102</v>
      </c>
      <c r="G47" s="123"/>
      <c r="H47" s="118" t="s">
        <v>10</v>
      </c>
      <c r="I47" s="74" t="s">
        <v>162</v>
      </c>
      <c r="J47" s="159">
        <f>IF(E47&lt;0.1,0,IF(G47&lt;0.1,0,IF(F48&lt;1,0,SUM((E47/G47)/F48))))</f>
        <v>0</v>
      </c>
      <c r="K47" s="150" t="s">
        <v>190</v>
      </c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19.5" customHeight="1" x14ac:dyDescent="0.2">
      <c r="A48" s="118"/>
      <c r="B48" s="118"/>
      <c r="C48" s="118"/>
      <c r="D48" s="118"/>
      <c r="E48" s="118"/>
      <c r="F48" s="182">
        <f>Nattid</f>
        <v>0</v>
      </c>
      <c r="G48" s="150" t="s">
        <v>139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1:40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</row>
    <row r="53" spans="1:40" x14ac:dyDescent="0.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spans="1:40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</row>
    <row r="55" spans="1:40" ht="15.75" x14ac:dyDescent="0.25">
      <c r="A55" s="120" t="s">
        <v>166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</row>
    <row r="56" spans="1:40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</row>
    <row r="57" spans="1:40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spans="1:40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</row>
    <row r="60" spans="1:40" ht="8.25" customHeight="1" thickBot="1" x14ac:dyDescent="0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</row>
    <row r="61" spans="1:40" ht="18" customHeight="1" thickBot="1" x14ac:dyDescent="0.25">
      <c r="A61" s="118"/>
      <c r="B61" s="118"/>
      <c r="C61" s="118"/>
      <c r="D61" s="118"/>
      <c r="E61" s="123"/>
      <c r="F61" s="153" t="s">
        <v>102</v>
      </c>
      <c r="G61" s="123"/>
      <c r="H61" s="118" t="s">
        <v>10</v>
      </c>
      <c r="I61" s="74" t="s">
        <v>162</v>
      </c>
      <c r="J61" s="159">
        <f>IF(E61&lt;0.1,0,IF(G61&lt;0.1,0,IF(F62&lt;1,0,SUM((E61/G61)/F62))))</f>
        <v>0</v>
      </c>
      <c r="K61" s="150" t="s">
        <v>190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spans="1:40" ht="19.5" customHeight="1" x14ac:dyDescent="0.2">
      <c r="A62" s="118"/>
      <c r="B62" s="118"/>
      <c r="C62" s="118"/>
      <c r="D62" s="118"/>
      <c r="E62" s="118"/>
      <c r="F62" s="182">
        <f>Nattid</f>
        <v>0</v>
      </c>
      <c r="G62" s="150" t="s">
        <v>139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</row>
    <row r="63" spans="1:40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</row>
    <row r="64" spans="1:40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</row>
    <row r="65" spans="1:40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</row>
    <row r="66" spans="1:40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</row>
    <row r="67" spans="1:40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</row>
    <row r="68" spans="1:40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</row>
    <row r="69" spans="1:40" ht="15.75" x14ac:dyDescent="0.25">
      <c r="A69" s="120" t="s">
        <v>165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</row>
    <row r="70" spans="1:40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</row>
    <row r="71" spans="1:40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</row>
    <row r="72" spans="1:40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</row>
    <row r="73" spans="1:40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</row>
    <row r="74" spans="1:40" ht="8.25" customHeight="1" thickBot="1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</row>
    <row r="75" spans="1:40" ht="18" customHeight="1" thickBot="1" x14ac:dyDescent="0.25">
      <c r="A75" s="118"/>
      <c r="B75" s="118"/>
      <c r="C75" s="118"/>
      <c r="D75" s="118"/>
      <c r="E75" s="123"/>
      <c r="F75" s="153" t="s">
        <v>102</v>
      </c>
      <c r="G75" s="123"/>
      <c r="H75" s="118" t="s">
        <v>10</v>
      </c>
      <c r="I75" s="74" t="s">
        <v>162</v>
      </c>
      <c r="J75" s="159">
        <f>IF(E75&lt;0.1,0,IF(G75&lt;0.1,0,IF(F76&lt;1,0,SUM((E75/G75)/F76))))</f>
        <v>0</v>
      </c>
      <c r="K75" s="150" t="s">
        <v>190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</row>
    <row r="76" spans="1:40" ht="19.5" customHeight="1" x14ac:dyDescent="0.2">
      <c r="A76" s="118"/>
      <c r="B76" s="118"/>
      <c r="C76" s="118"/>
      <c r="D76" s="118"/>
      <c r="E76" s="118"/>
      <c r="F76" s="182">
        <f>Nattid</f>
        <v>0</v>
      </c>
      <c r="G76" s="150" t="s">
        <v>139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</row>
    <row r="77" spans="1:40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54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</row>
    <row r="78" spans="1:40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54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</row>
    <row r="79" spans="1:40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54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</row>
    <row r="80" spans="1:40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54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</row>
    <row r="81" spans="1:40" x14ac:dyDescent="0.2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</row>
    <row r="82" spans="1:40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</row>
    <row r="83" spans="1:40" ht="15.75" x14ac:dyDescent="0.25">
      <c r="A83" s="120" t="s">
        <v>103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</row>
    <row r="84" spans="1:40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</row>
    <row r="85" spans="1:40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</row>
    <row r="86" spans="1:40" ht="15.75" customHeight="1" x14ac:dyDescent="0.2">
      <c r="A86" s="118"/>
      <c r="B86" s="118"/>
      <c r="C86" s="117" t="s">
        <v>104</v>
      </c>
      <c r="D86" s="118"/>
      <c r="E86" s="118"/>
      <c r="F86" s="122"/>
      <c r="G86" s="118"/>
      <c r="H86" s="118" t="s">
        <v>10</v>
      </c>
      <c r="I86" s="160">
        <f>J19</f>
        <v>0</v>
      </c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</row>
    <row r="87" spans="1:40" ht="15.75" customHeight="1" x14ac:dyDescent="0.2">
      <c r="A87" s="118"/>
      <c r="B87" s="118"/>
      <c r="C87" s="117" t="s">
        <v>105</v>
      </c>
      <c r="D87" s="118"/>
      <c r="E87" s="118"/>
      <c r="F87" s="118"/>
      <c r="G87" s="118"/>
      <c r="H87" s="118" t="s">
        <v>10</v>
      </c>
      <c r="I87" s="159">
        <f>J33</f>
        <v>0</v>
      </c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</row>
    <row r="88" spans="1:40" ht="15.75" customHeight="1" x14ac:dyDescent="0.2">
      <c r="A88" s="118"/>
      <c r="B88" s="118"/>
      <c r="C88" s="117" t="s">
        <v>140</v>
      </c>
      <c r="D88" s="118"/>
      <c r="E88" s="118"/>
      <c r="F88" s="118"/>
      <c r="G88" s="118"/>
      <c r="H88" s="118"/>
      <c r="I88" s="159">
        <f>I86+I87</f>
        <v>0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</row>
    <row r="89" spans="1:40" ht="15.75" customHeight="1" x14ac:dyDescent="0.2">
      <c r="A89" s="118"/>
      <c r="B89" s="118"/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</row>
    <row r="90" spans="1:40" ht="15.75" customHeight="1" x14ac:dyDescent="0.2">
      <c r="A90" s="118"/>
      <c r="B90" s="118"/>
      <c r="C90" s="117" t="s">
        <v>106</v>
      </c>
      <c r="D90" s="118"/>
      <c r="E90" s="118"/>
      <c r="F90" s="118"/>
      <c r="G90" s="118"/>
      <c r="H90" s="118" t="s">
        <v>10</v>
      </c>
      <c r="I90" s="159">
        <f>J47</f>
        <v>0</v>
      </c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</row>
    <row r="91" spans="1:40" ht="15.75" customHeight="1" x14ac:dyDescent="0.2">
      <c r="A91" s="118"/>
      <c r="B91" s="118"/>
      <c r="C91" s="117"/>
      <c r="D91" s="118"/>
      <c r="E91" s="118"/>
      <c r="F91" s="118"/>
      <c r="G91" s="118"/>
      <c r="H91" s="118"/>
      <c r="I91" s="159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</row>
    <row r="92" spans="1:40" ht="15.75" customHeight="1" x14ac:dyDescent="0.2">
      <c r="A92" s="118"/>
      <c r="B92" s="118"/>
      <c r="C92" s="117" t="s">
        <v>166</v>
      </c>
      <c r="D92" s="118"/>
      <c r="E92" s="118"/>
      <c r="F92" s="118"/>
      <c r="G92" s="118"/>
      <c r="H92" s="118" t="s">
        <v>10</v>
      </c>
      <c r="I92" s="159">
        <f>J61</f>
        <v>0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</row>
    <row r="93" spans="1:40" ht="15.75" customHeight="1" x14ac:dyDescent="0.2">
      <c r="A93" s="118"/>
      <c r="B93" s="118"/>
      <c r="C93" s="117" t="s">
        <v>165</v>
      </c>
      <c r="D93" s="118"/>
      <c r="E93" s="118"/>
      <c r="F93" s="118"/>
      <c r="G93" s="118"/>
      <c r="H93" s="118" t="s">
        <v>10</v>
      </c>
      <c r="I93" s="159">
        <f>J75</f>
        <v>0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</row>
    <row r="94" spans="1:40" x14ac:dyDescent="0.2">
      <c r="A94" s="118"/>
      <c r="B94" s="118"/>
      <c r="C94" s="117" t="s">
        <v>184</v>
      </c>
      <c r="D94" s="118"/>
      <c r="E94" s="118"/>
      <c r="F94" s="118"/>
      <c r="G94" s="118"/>
      <c r="H94" s="118"/>
      <c r="I94" s="161">
        <f>I92+I93</f>
        <v>0</v>
      </c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</row>
    <row r="95" spans="1:40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</row>
    <row r="96" spans="1:40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</row>
    <row r="97" spans="1:40" x14ac:dyDescent="0.2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</row>
    <row r="98" spans="1:40" x14ac:dyDescent="0.2">
      <c r="A98" s="150" t="s">
        <v>151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</row>
    <row r="99" spans="1:40" x14ac:dyDescent="0.2">
      <c r="A99" s="150" t="s">
        <v>152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</row>
    <row r="100" spans="1:40" x14ac:dyDescent="0.2">
      <c r="A100" s="150" t="s">
        <v>158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</row>
    <row r="101" spans="1:40" x14ac:dyDescent="0.2">
      <c r="A101" s="118" t="s">
        <v>150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</row>
    <row r="102" spans="1:40" x14ac:dyDescent="0.2">
      <c r="A102" s="118" t="s">
        <v>148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</row>
    <row r="103" spans="1:40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</row>
    <row r="104" spans="1:40" x14ac:dyDescent="0.2">
      <c r="A104" s="150" t="s">
        <v>154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</row>
    <row r="105" spans="1:40" x14ac:dyDescent="0.2">
      <c r="A105" s="132" t="s">
        <v>153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</row>
    <row r="106" spans="1:40" x14ac:dyDescent="0.2">
      <c r="A106" s="150" t="s">
        <v>158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</row>
    <row r="107" spans="1:40" x14ac:dyDescent="0.2">
      <c r="A107" s="118" t="s">
        <v>150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</row>
    <row r="108" spans="1:40" x14ac:dyDescent="0.2">
      <c r="A108" s="118" t="s">
        <v>148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</row>
    <row r="109" spans="1:40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</row>
    <row r="110" spans="1:40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</row>
    <row r="111" spans="1:40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</row>
    <row r="112" spans="1:40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</row>
    <row r="113" spans="1:4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</row>
    <row r="114" spans="1:4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</row>
    <row r="115" spans="1:4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</row>
    <row r="116" spans="1:4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</row>
    <row r="117" spans="1:4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</row>
    <row r="118" spans="1:4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</row>
    <row r="119" spans="1:4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</row>
    <row r="120" spans="1:4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</row>
    <row r="121" spans="1:4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</row>
    <row r="122" spans="1:4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</row>
    <row r="123" spans="1:4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</row>
    <row r="124" spans="1:4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</row>
    <row r="125" spans="1:4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</row>
    <row r="126" spans="1:4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</row>
    <row r="127" spans="1:4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</row>
    <row r="128" spans="1:4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</row>
    <row r="129" spans="1:4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</row>
    <row r="130" spans="1:4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</row>
    <row r="131" spans="1:4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</row>
    <row r="132" spans="1:4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</row>
    <row r="133" spans="1:4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</row>
    <row r="134" spans="1:4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</row>
    <row r="135" spans="1:4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</row>
    <row r="136" spans="1:4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</row>
    <row r="137" spans="1:4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</row>
    <row r="138" spans="1:4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</row>
    <row r="139" spans="1:4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</row>
    <row r="140" spans="1:4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</row>
    <row r="141" spans="1:4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</row>
    <row r="142" spans="1:4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</row>
    <row r="143" spans="1:4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</row>
    <row r="144" spans="1:4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</row>
    <row r="145" spans="1:4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</row>
    <row r="146" spans="1:4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</row>
    <row r="147" spans="1:4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</row>
    <row r="148" spans="1:4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</row>
    <row r="149" spans="1:4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</row>
    <row r="150" spans="1:4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</row>
    <row r="151" spans="1:4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</row>
    <row r="152" spans="1:4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</row>
    <row r="153" spans="1:4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</row>
    <row r="154" spans="1:4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</row>
    <row r="155" spans="1:4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</row>
    <row r="156" spans="1:4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</row>
    <row r="157" spans="1:4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</row>
    <row r="158" spans="1:4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</row>
    <row r="159" spans="1:4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</row>
    <row r="160" spans="1:4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</row>
    <row r="161" spans="1:4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</row>
    <row r="162" spans="1:4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</row>
    <row r="163" spans="1:4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</row>
    <row r="164" spans="1:4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</row>
    <row r="165" spans="1:4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</row>
    <row r="166" spans="1:4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</row>
    <row r="167" spans="1:4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</row>
    <row r="168" spans="1:4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</row>
    <row r="169" spans="1:4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</row>
    <row r="170" spans="1:4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</row>
    <row r="171" spans="1:4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</row>
    <row r="172" spans="1:4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</row>
    <row r="173" spans="1:4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</row>
    <row r="174" spans="1:4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</row>
    <row r="175" spans="1:4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</row>
    <row r="176" spans="1:4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</row>
    <row r="177" spans="1:4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</row>
    <row r="178" spans="1:4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</row>
    <row r="179" spans="1:4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</row>
    <row r="180" spans="1:4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</row>
    <row r="181" spans="1:4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</row>
    <row r="182" spans="1:4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</row>
    <row r="183" spans="1:4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</row>
    <row r="184" spans="1:4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</row>
    <row r="185" spans="1:4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</row>
    <row r="186" spans="1:4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</row>
    <row r="187" spans="1:4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</row>
    <row r="188" spans="1:4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</row>
    <row r="189" spans="1:4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</row>
    <row r="190" spans="1:4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</row>
    <row r="191" spans="1:4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</row>
    <row r="192" spans="1:4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</row>
    <row r="193" spans="37:41" x14ac:dyDescent="0.2">
      <c r="AK193" s="118"/>
      <c r="AL193" s="118"/>
      <c r="AM193" s="118"/>
      <c r="AN193" s="118"/>
      <c r="AO193" s="118"/>
    </row>
    <row r="194" spans="37:41" x14ac:dyDescent="0.2">
      <c r="AK194" s="118"/>
      <c r="AL194" s="118"/>
      <c r="AM194" s="118"/>
      <c r="AN194" s="118"/>
      <c r="AO194" s="118"/>
    </row>
    <row r="195" spans="37:41" x14ac:dyDescent="0.2">
      <c r="AK195" s="118"/>
      <c r="AL195" s="118"/>
      <c r="AM195" s="118"/>
      <c r="AN195" s="118"/>
      <c r="AO195" s="118"/>
    </row>
    <row r="196" spans="37:41" x14ac:dyDescent="0.2">
      <c r="AK196" s="118"/>
      <c r="AL196" s="118"/>
      <c r="AM196" s="118"/>
      <c r="AN196" s="118"/>
      <c r="AO196" s="118"/>
    </row>
    <row r="197" spans="37:41" x14ac:dyDescent="0.2">
      <c r="AK197" s="118"/>
      <c r="AL197" s="118"/>
      <c r="AM197" s="118"/>
      <c r="AN197" s="118"/>
      <c r="AO197" s="118"/>
    </row>
    <row r="198" spans="37:41" x14ac:dyDescent="0.2">
      <c r="AK198" s="118"/>
      <c r="AL198" s="118"/>
      <c r="AM198" s="118"/>
      <c r="AN198" s="118"/>
      <c r="AO198" s="118"/>
    </row>
    <row r="199" spans="37:41" x14ac:dyDescent="0.2">
      <c r="AK199" s="118"/>
      <c r="AL199" s="118"/>
      <c r="AM199" s="118"/>
      <c r="AN199" s="118"/>
      <c r="AO199" s="118"/>
    </row>
    <row r="200" spans="37:41" x14ac:dyDescent="0.2">
      <c r="AK200" s="118"/>
      <c r="AL200" s="118"/>
      <c r="AM200" s="118"/>
      <c r="AN200" s="118"/>
      <c r="AO200" s="118"/>
    </row>
    <row r="201" spans="37:41" x14ac:dyDescent="0.2">
      <c r="AK201" s="118"/>
      <c r="AL201" s="118"/>
      <c r="AM201" s="118"/>
      <c r="AN201" s="118"/>
      <c r="AO201" s="118"/>
    </row>
    <row r="202" spans="37:41" x14ac:dyDescent="0.2">
      <c r="AK202" s="118"/>
      <c r="AL202" s="118"/>
      <c r="AM202" s="118"/>
      <c r="AN202" s="118"/>
      <c r="AO202" s="118"/>
    </row>
    <row r="203" spans="37:41" x14ac:dyDescent="0.2">
      <c r="AK203" s="118"/>
      <c r="AL203" s="118"/>
      <c r="AM203" s="118"/>
      <c r="AN203" s="118"/>
      <c r="AO203" s="118"/>
    </row>
    <row r="204" spans="37:41" x14ac:dyDescent="0.2">
      <c r="AK204" s="118"/>
      <c r="AL204" s="118"/>
      <c r="AM204" s="118"/>
      <c r="AN204" s="118"/>
      <c r="AO204" s="118"/>
    </row>
    <row r="205" spans="37:41" x14ac:dyDescent="0.2">
      <c r="AK205" s="118"/>
      <c r="AL205" s="118"/>
      <c r="AM205" s="118"/>
      <c r="AN205" s="118"/>
      <c r="AO205" s="118"/>
    </row>
    <row r="206" spans="37:41" x14ac:dyDescent="0.2">
      <c r="AK206" s="118"/>
      <c r="AL206" s="118"/>
      <c r="AM206" s="118"/>
      <c r="AN206" s="118"/>
      <c r="AO206" s="118"/>
    </row>
    <row r="207" spans="37:41" x14ac:dyDescent="0.2">
      <c r="AK207" s="118"/>
      <c r="AL207" s="118"/>
      <c r="AM207" s="118"/>
      <c r="AN207" s="118"/>
      <c r="AO207" s="118"/>
    </row>
    <row r="208" spans="37:41" x14ac:dyDescent="0.2">
      <c r="AK208" s="118"/>
      <c r="AL208" s="118"/>
      <c r="AM208" s="118"/>
      <c r="AN208" s="118"/>
      <c r="AO208" s="118"/>
    </row>
    <row r="209" spans="37:41" x14ac:dyDescent="0.2">
      <c r="AK209" s="118"/>
      <c r="AL209" s="118"/>
      <c r="AM209" s="118"/>
      <c r="AN209" s="118"/>
      <c r="AO209" s="118"/>
    </row>
    <row r="210" spans="37:41" x14ac:dyDescent="0.2">
      <c r="AK210" s="118"/>
      <c r="AL210" s="118"/>
      <c r="AM210" s="118"/>
      <c r="AN210" s="118"/>
      <c r="AO210" s="118"/>
    </row>
    <row r="211" spans="37:41" x14ac:dyDescent="0.2">
      <c r="AK211" s="118"/>
      <c r="AL211" s="118"/>
      <c r="AM211" s="118"/>
      <c r="AN211" s="118"/>
      <c r="AO211" s="118"/>
    </row>
    <row r="212" spans="37:41" x14ac:dyDescent="0.2">
      <c r="AK212" s="118"/>
      <c r="AL212" s="118"/>
      <c r="AM212" s="118"/>
      <c r="AN212" s="118"/>
      <c r="AO212" s="118"/>
    </row>
    <row r="213" spans="37:41" x14ac:dyDescent="0.2">
      <c r="AK213" s="118"/>
      <c r="AL213" s="118"/>
      <c r="AM213" s="118"/>
      <c r="AN213" s="118"/>
      <c r="AO213" s="118"/>
    </row>
    <row r="214" spans="37:41" x14ac:dyDescent="0.2">
      <c r="AK214" s="118"/>
      <c r="AL214" s="118"/>
      <c r="AM214" s="118"/>
      <c r="AN214" s="118"/>
      <c r="AO214" s="118"/>
    </row>
    <row r="215" spans="37:41" x14ac:dyDescent="0.2">
      <c r="AK215" s="118"/>
      <c r="AL215" s="118"/>
      <c r="AM215" s="118"/>
      <c r="AN215" s="118"/>
      <c r="AO215" s="118"/>
    </row>
    <row r="216" spans="37:41" x14ac:dyDescent="0.2">
      <c r="AK216" s="118"/>
      <c r="AL216" s="118"/>
      <c r="AM216" s="118"/>
      <c r="AN216" s="118"/>
      <c r="AO216" s="118"/>
    </row>
    <row r="217" spans="37:41" x14ac:dyDescent="0.2">
      <c r="AK217" s="118"/>
      <c r="AL217" s="118"/>
      <c r="AM217" s="118"/>
      <c r="AN217" s="118"/>
      <c r="AO217" s="118"/>
    </row>
    <row r="218" spans="37:41" x14ac:dyDescent="0.2">
      <c r="AK218" s="118"/>
      <c r="AL218" s="118"/>
      <c r="AM218" s="118"/>
      <c r="AN218" s="118"/>
      <c r="AO218" s="118"/>
    </row>
    <row r="219" spans="37:41" x14ac:dyDescent="0.2">
      <c r="AK219" s="118"/>
      <c r="AL219" s="118"/>
      <c r="AM219" s="118"/>
      <c r="AN219" s="118"/>
      <c r="AO219" s="118"/>
    </row>
    <row r="220" spans="37:41" x14ac:dyDescent="0.2">
      <c r="AK220" s="118"/>
      <c r="AL220" s="118"/>
      <c r="AM220" s="118"/>
      <c r="AN220" s="118"/>
      <c r="AO220" s="118"/>
    </row>
    <row r="221" spans="37:41" x14ac:dyDescent="0.2">
      <c r="AK221" s="118"/>
      <c r="AL221" s="118"/>
      <c r="AM221" s="118"/>
      <c r="AN221" s="118"/>
      <c r="AO221" s="118"/>
    </row>
    <row r="222" spans="37:41" x14ac:dyDescent="0.2">
      <c r="AK222" s="118"/>
      <c r="AL222" s="118"/>
      <c r="AM222" s="118"/>
      <c r="AN222" s="118"/>
      <c r="AO222" s="118"/>
    </row>
    <row r="223" spans="37:41" x14ac:dyDescent="0.2">
      <c r="AK223" s="118"/>
      <c r="AL223" s="118"/>
      <c r="AM223" s="118"/>
      <c r="AN223" s="118"/>
      <c r="AO223" s="118"/>
    </row>
    <row r="224" spans="37:41" x14ac:dyDescent="0.2">
      <c r="AK224" s="118"/>
      <c r="AL224" s="118"/>
      <c r="AM224" s="118"/>
      <c r="AN224" s="118"/>
      <c r="AO224" s="118"/>
    </row>
    <row r="225" spans="37:41" x14ac:dyDescent="0.2">
      <c r="AK225" s="118"/>
      <c r="AL225" s="118"/>
      <c r="AM225" s="118"/>
      <c r="AN225" s="118"/>
      <c r="AO225" s="118"/>
    </row>
    <row r="226" spans="37:41" x14ac:dyDescent="0.2">
      <c r="AK226" s="118"/>
      <c r="AL226" s="118"/>
      <c r="AM226" s="118"/>
      <c r="AN226" s="118"/>
      <c r="AO226" s="118"/>
    </row>
    <row r="227" spans="37:41" x14ac:dyDescent="0.2">
      <c r="AK227" s="118"/>
      <c r="AL227" s="118"/>
      <c r="AM227" s="118"/>
      <c r="AN227" s="118"/>
      <c r="AO227" s="118"/>
    </row>
    <row r="228" spans="37:41" x14ac:dyDescent="0.2">
      <c r="AK228" s="118"/>
      <c r="AL228" s="118"/>
      <c r="AM228" s="118"/>
      <c r="AN228" s="118"/>
      <c r="AO228" s="118"/>
    </row>
    <row r="229" spans="37:41" x14ac:dyDescent="0.2">
      <c r="AK229" s="118"/>
      <c r="AL229" s="118"/>
      <c r="AM229" s="118"/>
      <c r="AN229" s="118"/>
      <c r="AO229" s="118"/>
    </row>
    <row r="230" spans="37:41" x14ac:dyDescent="0.2">
      <c r="AK230" s="118"/>
      <c r="AL230" s="118"/>
      <c r="AM230" s="118"/>
      <c r="AN230" s="118"/>
      <c r="AO230" s="118"/>
    </row>
    <row r="231" spans="37:41" x14ac:dyDescent="0.2">
      <c r="AK231" s="118"/>
      <c r="AL231" s="118"/>
      <c r="AM231" s="118"/>
      <c r="AN231" s="118"/>
      <c r="AO231" s="118"/>
    </row>
    <row r="232" spans="37:41" x14ac:dyDescent="0.2">
      <c r="AK232" s="118"/>
      <c r="AL232" s="118"/>
      <c r="AM232" s="118"/>
      <c r="AN232" s="118"/>
      <c r="AO232" s="118"/>
    </row>
    <row r="233" spans="37:41" x14ac:dyDescent="0.2">
      <c r="AK233" s="118"/>
      <c r="AL233" s="118"/>
      <c r="AM233" s="118"/>
      <c r="AN233" s="118"/>
      <c r="AO233" s="118"/>
    </row>
    <row r="234" spans="37:41" x14ac:dyDescent="0.2">
      <c r="AK234" s="118"/>
      <c r="AL234" s="118"/>
      <c r="AM234" s="118"/>
      <c r="AN234" s="118"/>
      <c r="AO234" s="118"/>
    </row>
    <row r="235" spans="37:41" x14ac:dyDescent="0.2">
      <c r="AK235" s="118"/>
      <c r="AL235" s="118"/>
      <c r="AM235" s="118"/>
      <c r="AN235" s="118"/>
      <c r="AO235" s="118"/>
    </row>
    <row r="236" spans="37:41" x14ac:dyDescent="0.2">
      <c r="AK236" s="118"/>
      <c r="AL236" s="118"/>
      <c r="AM236" s="118"/>
      <c r="AN236" s="118"/>
      <c r="AO236" s="118"/>
    </row>
    <row r="237" spans="37:41" x14ac:dyDescent="0.2">
      <c r="AK237" s="118"/>
      <c r="AL237" s="118"/>
      <c r="AM237" s="118"/>
      <c r="AN237" s="118"/>
      <c r="AO237" s="118"/>
    </row>
    <row r="238" spans="37:41" x14ac:dyDescent="0.2">
      <c r="AK238" s="118"/>
      <c r="AL238" s="118"/>
      <c r="AM238" s="118"/>
      <c r="AN238" s="118"/>
      <c r="AO238" s="118"/>
    </row>
    <row r="239" spans="37:41" x14ac:dyDescent="0.2">
      <c r="AK239" s="118"/>
      <c r="AL239" s="118"/>
      <c r="AM239" s="118"/>
      <c r="AN239" s="118"/>
      <c r="AO239" s="118"/>
    </row>
    <row r="240" spans="37:41" x14ac:dyDescent="0.2">
      <c r="AK240" s="118"/>
      <c r="AL240" s="118"/>
      <c r="AM240" s="118"/>
      <c r="AN240" s="118"/>
      <c r="AO240" s="118"/>
    </row>
    <row r="241" spans="37:41" x14ac:dyDescent="0.2">
      <c r="AK241" s="118"/>
      <c r="AL241" s="118"/>
      <c r="AM241" s="118"/>
      <c r="AN241" s="118"/>
      <c r="AO241" s="118"/>
    </row>
    <row r="242" spans="37:41" x14ac:dyDescent="0.2">
      <c r="AK242" s="118"/>
      <c r="AL242" s="118"/>
      <c r="AM242" s="118"/>
      <c r="AN242" s="118"/>
      <c r="AO242" s="118"/>
    </row>
    <row r="243" spans="37:41" x14ac:dyDescent="0.2">
      <c r="AK243" s="118"/>
      <c r="AL243" s="118"/>
      <c r="AM243" s="118"/>
      <c r="AN243" s="118"/>
      <c r="AO243" s="118"/>
    </row>
    <row r="244" spans="37:41" x14ac:dyDescent="0.2">
      <c r="AK244" s="118"/>
      <c r="AL244" s="118"/>
      <c r="AM244" s="118"/>
      <c r="AN244" s="118"/>
      <c r="AO244" s="118"/>
    </row>
    <row r="245" spans="37:41" x14ac:dyDescent="0.2">
      <c r="AK245" s="118"/>
      <c r="AL245" s="118"/>
      <c r="AM245" s="118"/>
      <c r="AN245" s="118"/>
      <c r="AO245" s="118"/>
    </row>
    <row r="246" spans="37:41" x14ac:dyDescent="0.2">
      <c r="AK246" s="118"/>
      <c r="AL246" s="118"/>
      <c r="AM246" s="118"/>
      <c r="AN246" s="118"/>
      <c r="AO246" s="118"/>
    </row>
    <row r="247" spans="37:41" x14ac:dyDescent="0.2">
      <c r="AK247" s="118"/>
      <c r="AL247" s="118"/>
      <c r="AM247" s="118"/>
      <c r="AN247" s="118"/>
      <c r="AO247" s="118"/>
    </row>
    <row r="248" spans="37:41" x14ac:dyDescent="0.2">
      <c r="AK248" s="118"/>
      <c r="AL248" s="118"/>
      <c r="AM248" s="118"/>
      <c r="AN248" s="118"/>
      <c r="AO248" s="118"/>
    </row>
    <row r="249" spans="37:41" x14ac:dyDescent="0.2">
      <c r="AK249" s="118"/>
      <c r="AL249" s="118"/>
      <c r="AM249" s="118"/>
      <c r="AN249" s="118"/>
      <c r="AO249" s="118"/>
    </row>
    <row r="250" spans="37:41" x14ac:dyDescent="0.2">
      <c r="AK250" s="118"/>
      <c r="AL250" s="118"/>
      <c r="AM250" s="118"/>
      <c r="AN250" s="118"/>
      <c r="AO250" s="118"/>
    </row>
    <row r="251" spans="37:41" x14ac:dyDescent="0.2">
      <c r="AK251" s="118"/>
      <c r="AL251" s="118"/>
      <c r="AM251" s="118"/>
      <c r="AN251" s="118"/>
      <c r="AO251" s="118"/>
    </row>
    <row r="252" spans="37:41" x14ac:dyDescent="0.2">
      <c r="AK252" s="118"/>
      <c r="AL252" s="118"/>
      <c r="AM252" s="118"/>
      <c r="AN252" s="118"/>
      <c r="AO252" s="118"/>
    </row>
    <row r="253" spans="37:41" x14ac:dyDescent="0.2">
      <c r="AK253" s="118"/>
      <c r="AL253" s="118"/>
      <c r="AM253" s="118"/>
      <c r="AN253" s="118"/>
      <c r="AO253" s="118"/>
    </row>
    <row r="254" spans="37:41" x14ac:dyDescent="0.2">
      <c r="AK254" s="118"/>
      <c r="AL254" s="118"/>
      <c r="AM254" s="118"/>
      <c r="AN254" s="118"/>
      <c r="AO254" s="118"/>
    </row>
    <row r="255" spans="37:41" x14ac:dyDescent="0.2">
      <c r="AK255" s="118"/>
      <c r="AL255" s="118"/>
      <c r="AM255" s="118"/>
      <c r="AN255" s="118"/>
      <c r="AO255" s="118"/>
    </row>
    <row r="256" spans="37:41" x14ac:dyDescent="0.2">
      <c r="AK256" s="118"/>
      <c r="AL256" s="118"/>
      <c r="AM256" s="118"/>
      <c r="AN256" s="118"/>
      <c r="AO256" s="118"/>
    </row>
    <row r="257" spans="37:41" x14ac:dyDescent="0.2">
      <c r="AK257" s="118"/>
      <c r="AL257" s="118"/>
      <c r="AM257" s="118"/>
      <c r="AN257" s="118"/>
      <c r="AO257" s="118"/>
    </row>
    <row r="258" spans="37:41" x14ac:dyDescent="0.2">
      <c r="AK258" s="118"/>
      <c r="AL258" s="118"/>
      <c r="AM258" s="118"/>
      <c r="AN258" s="118"/>
      <c r="AO258" s="118"/>
    </row>
    <row r="259" spans="37:41" x14ac:dyDescent="0.2">
      <c r="AK259" s="118"/>
      <c r="AL259" s="118"/>
      <c r="AM259" s="118"/>
      <c r="AN259" s="118"/>
      <c r="AO259" s="118"/>
    </row>
    <row r="260" spans="37:41" x14ac:dyDescent="0.2">
      <c r="AK260" s="118"/>
      <c r="AL260" s="118"/>
      <c r="AM260" s="118"/>
      <c r="AN260" s="118"/>
      <c r="AO260" s="118"/>
    </row>
    <row r="261" spans="37:41" x14ac:dyDescent="0.2">
      <c r="AK261" s="118"/>
      <c r="AL261" s="118"/>
      <c r="AM261" s="118"/>
      <c r="AN261" s="118"/>
      <c r="AO261" s="118"/>
    </row>
    <row r="262" spans="37:41" x14ac:dyDescent="0.2">
      <c r="AK262" s="118"/>
      <c r="AL262" s="118"/>
      <c r="AM262" s="118"/>
      <c r="AN262" s="118"/>
      <c r="AO262" s="118"/>
    </row>
    <row r="263" spans="37:41" x14ac:dyDescent="0.2">
      <c r="AK263" s="118"/>
      <c r="AL263" s="118"/>
      <c r="AM263" s="118"/>
      <c r="AN263" s="118"/>
      <c r="AO263" s="118"/>
    </row>
    <row r="264" spans="37:41" x14ac:dyDescent="0.2">
      <c r="AK264" s="118"/>
      <c r="AL264" s="118"/>
      <c r="AM264" s="118"/>
      <c r="AN264" s="118"/>
      <c r="AO264" s="118"/>
    </row>
    <row r="265" spans="37:41" x14ac:dyDescent="0.2">
      <c r="AK265" s="118"/>
      <c r="AL265" s="118"/>
      <c r="AM265" s="118"/>
      <c r="AN265" s="118"/>
      <c r="AO265" s="118"/>
    </row>
    <row r="266" spans="37:41" x14ac:dyDescent="0.2">
      <c r="AK266" s="118"/>
      <c r="AL266" s="118"/>
      <c r="AM266" s="118"/>
      <c r="AN266" s="118"/>
      <c r="AO266" s="118"/>
    </row>
    <row r="267" spans="37:41" x14ac:dyDescent="0.2">
      <c r="AK267" s="118"/>
      <c r="AL267" s="118"/>
      <c r="AM267" s="118"/>
      <c r="AN267" s="118"/>
      <c r="AO267" s="118"/>
    </row>
    <row r="268" spans="37:41" x14ac:dyDescent="0.2">
      <c r="AK268" s="118"/>
      <c r="AL268" s="118"/>
      <c r="AM268" s="118"/>
      <c r="AN268" s="118"/>
      <c r="AO268" s="118"/>
    </row>
    <row r="269" spans="37:41" x14ac:dyDescent="0.2">
      <c r="AK269" s="118"/>
      <c r="AL269" s="118"/>
      <c r="AM269" s="118"/>
      <c r="AN269" s="118"/>
      <c r="AO269" s="118"/>
    </row>
    <row r="270" spans="37:41" x14ac:dyDescent="0.2">
      <c r="AK270" s="118"/>
      <c r="AL270" s="118"/>
      <c r="AM270" s="118"/>
      <c r="AN270" s="118"/>
      <c r="AO270" s="118"/>
    </row>
    <row r="271" spans="37:41" x14ac:dyDescent="0.2">
      <c r="AK271" s="118"/>
      <c r="AL271" s="118"/>
      <c r="AM271" s="118"/>
      <c r="AN271" s="118"/>
      <c r="AO271" s="118"/>
    </row>
    <row r="272" spans="37:41" x14ac:dyDescent="0.2">
      <c r="AK272" s="118"/>
      <c r="AL272" s="118"/>
      <c r="AM272" s="118"/>
      <c r="AN272" s="118"/>
      <c r="AO272" s="118"/>
    </row>
    <row r="273" spans="37:41" x14ac:dyDescent="0.2">
      <c r="AK273" s="118"/>
      <c r="AL273" s="118"/>
      <c r="AM273" s="118"/>
      <c r="AN273" s="118"/>
      <c r="AO273" s="118"/>
    </row>
    <row r="274" spans="37:41" x14ac:dyDescent="0.2">
      <c r="AK274" s="118"/>
      <c r="AL274" s="118"/>
      <c r="AM274" s="118"/>
      <c r="AN274" s="118"/>
      <c r="AO274" s="118"/>
    </row>
    <row r="275" spans="37:41" x14ac:dyDescent="0.2">
      <c r="AK275" s="118"/>
      <c r="AL275" s="118"/>
      <c r="AM275" s="118"/>
      <c r="AN275" s="118"/>
      <c r="AO275" s="118"/>
    </row>
    <row r="276" spans="37:41" x14ac:dyDescent="0.2">
      <c r="AK276" s="118"/>
      <c r="AL276" s="118"/>
      <c r="AM276" s="118"/>
      <c r="AN276" s="118"/>
      <c r="AO276" s="118"/>
    </row>
    <row r="277" spans="37:41" x14ac:dyDescent="0.2">
      <c r="AK277" s="118"/>
      <c r="AL277" s="118"/>
      <c r="AM277" s="118"/>
      <c r="AN277" s="118"/>
      <c r="AO277" s="118"/>
    </row>
    <row r="278" spans="37:41" x14ac:dyDescent="0.2">
      <c r="AK278" s="118"/>
      <c r="AL278" s="118"/>
      <c r="AM278" s="118"/>
      <c r="AN278" s="118"/>
      <c r="AO278" s="118"/>
    </row>
    <row r="279" spans="37:41" x14ac:dyDescent="0.2">
      <c r="AK279" s="118"/>
      <c r="AL279" s="118"/>
      <c r="AM279" s="118"/>
      <c r="AN279" s="118"/>
      <c r="AO279" s="118"/>
    </row>
    <row r="280" spans="37:41" x14ac:dyDescent="0.2">
      <c r="AK280" s="118"/>
      <c r="AL280" s="118"/>
      <c r="AM280" s="118"/>
      <c r="AN280" s="118"/>
      <c r="AO280" s="118"/>
    </row>
    <row r="281" spans="37:41" x14ac:dyDescent="0.2">
      <c r="AK281" s="118"/>
      <c r="AL281" s="118"/>
      <c r="AM281" s="118"/>
      <c r="AN281" s="118"/>
      <c r="AO281" s="118"/>
    </row>
    <row r="282" spans="37:41" x14ac:dyDescent="0.2">
      <c r="AK282" s="118"/>
      <c r="AL282" s="118"/>
      <c r="AM282" s="118"/>
      <c r="AN282" s="118"/>
      <c r="AO282" s="118"/>
    </row>
    <row r="283" spans="37:41" x14ac:dyDescent="0.2">
      <c r="AK283" s="118"/>
      <c r="AL283" s="118"/>
      <c r="AM283" s="118"/>
      <c r="AN283" s="118"/>
      <c r="AO283" s="118"/>
    </row>
    <row r="284" spans="37:41" x14ac:dyDescent="0.2">
      <c r="AK284" s="118"/>
      <c r="AL284" s="118"/>
      <c r="AM284" s="118"/>
      <c r="AN284" s="118"/>
      <c r="AO284" s="118"/>
    </row>
    <row r="285" spans="37:41" x14ac:dyDescent="0.2">
      <c r="AK285" s="118"/>
      <c r="AL285" s="118"/>
      <c r="AM285" s="118"/>
      <c r="AN285" s="118"/>
      <c r="AO285" s="118"/>
    </row>
    <row r="286" spans="37:41" x14ac:dyDescent="0.2">
      <c r="AK286" s="118"/>
      <c r="AL286" s="118"/>
      <c r="AM286" s="118"/>
      <c r="AN286" s="118"/>
      <c r="AO286" s="118"/>
    </row>
    <row r="287" spans="37:41" x14ac:dyDescent="0.2">
      <c r="AK287" s="118"/>
      <c r="AL287" s="118"/>
      <c r="AM287" s="118"/>
      <c r="AN287" s="118"/>
      <c r="AO287" s="118"/>
    </row>
    <row r="288" spans="37:41" x14ac:dyDescent="0.2">
      <c r="AK288" s="118"/>
      <c r="AL288" s="118"/>
      <c r="AM288" s="118"/>
      <c r="AN288" s="118"/>
      <c r="AO288" s="118"/>
    </row>
    <row r="289" spans="37:41" x14ac:dyDescent="0.2">
      <c r="AK289" s="118"/>
      <c r="AL289" s="118"/>
      <c r="AM289" s="118"/>
      <c r="AN289" s="118"/>
      <c r="AO289" s="118"/>
    </row>
    <row r="290" spans="37:41" x14ac:dyDescent="0.2">
      <c r="AK290" s="118"/>
      <c r="AL290" s="118"/>
      <c r="AM290" s="118"/>
      <c r="AN290" s="118"/>
      <c r="AO290" s="118"/>
    </row>
    <row r="291" spans="37:41" x14ac:dyDescent="0.2">
      <c r="AK291" s="118"/>
      <c r="AL291" s="118"/>
      <c r="AM291" s="118"/>
      <c r="AN291" s="118"/>
      <c r="AO291" s="118"/>
    </row>
    <row r="292" spans="37:41" x14ac:dyDescent="0.2">
      <c r="AK292" s="118"/>
      <c r="AL292" s="118"/>
      <c r="AM292" s="118"/>
      <c r="AN292" s="118"/>
      <c r="AO292" s="118"/>
    </row>
    <row r="293" spans="37:41" x14ac:dyDescent="0.2">
      <c r="AK293" s="118"/>
      <c r="AL293" s="118"/>
      <c r="AM293" s="118"/>
      <c r="AN293" s="118"/>
      <c r="AO293" s="118"/>
    </row>
    <row r="294" spans="37:41" x14ac:dyDescent="0.2">
      <c r="AK294" s="118"/>
      <c r="AL294" s="118"/>
      <c r="AM294" s="118"/>
      <c r="AN294" s="118"/>
      <c r="AO294" s="118"/>
    </row>
    <row r="295" spans="37:41" x14ac:dyDescent="0.2">
      <c r="AK295" s="118"/>
      <c r="AL295" s="118"/>
      <c r="AM295" s="118"/>
      <c r="AN295" s="118"/>
      <c r="AO295" s="118"/>
    </row>
    <row r="296" spans="37:41" x14ac:dyDescent="0.2">
      <c r="AK296" s="118"/>
      <c r="AL296" s="118"/>
      <c r="AM296" s="118"/>
      <c r="AN296" s="118"/>
      <c r="AO296" s="118"/>
    </row>
    <row r="297" spans="37:41" x14ac:dyDescent="0.2">
      <c r="AK297" s="118"/>
      <c r="AL297" s="118"/>
      <c r="AM297" s="118"/>
      <c r="AN297" s="118"/>
      <c r="AO297" s="118"/>
    </row>
    <row r="298" spans="37:41" x14ac:dyDescent="0.2">
      <c r="AK298" s="118"/>
      <c r="AL298" s="118"/>
      <c r="AM298" s="118"/>
      <c r="AN298" s="118"/>
      <c r="AO298" s="118"/>
    </row>
    <row r="299" spans="37:41" x14ac:dyDescent="0.2">
      <c r="AK299" s="118"/>
      <c r="AL299" s="118"/>
      <c r="AM299" s="118"/>
      <c r="AN299" s="118"/>
      <c r="AO299" s="118"/>
    </row>
    <row r="300" spans="37:41" x14ac:dyDescent="0.2">
      <c r="AK300" s="118"/>
      <c r="AL300" s="118"/>
      <c r="AM300" s="118"/>
      <c r="AN300" s="118"/>
      <c r="AO300" s="118"/>
    </row>
    <row r="301" spans="37:41" x14ac:dyDescent="0.2">
      <c r="AK301" s="118"/>
      <c r="AL301" s="118"/>
      <c r="AM301" s="118"/>
      <c r="AN301" s="118"/>
      <c r="AO301" s="118"/>
    </row>
    <row r="302" spans="37:41" x14ac:dyDescent="0.2">
      <c r="AK302" s="118"/>
      <c r="AL302" s="118"/>
      <c r="AM302" s="118"/>
      <c r="AN302" s="118"/>
      <c r="AO302" s="118"/>
    </row>
    <row r="303" spans="37:41" x14ac:dyDescent="0.2">
      <c r="AK303" s="118"/>
      <c r="AL303" s="118"/>
      <c r="AM303" s="118"/>
      <c r="AN303" s="118"/>
      <c r="AO303" s="118"/>
    </row>
    <row r="304" spans="37:41" x14ac:dyDescent="0.2">
      <c r="AK304" s="118"/>
      <c r="AL304" s="118"/>
      <c r="AM304" s="118"/>
      <c r="AN304" s="118"/>
      <c r="AO304" s="118"/>
    </row>
    <row r="305" spans="37:41" x14ac:dyDescent="0.2">
      <c r="AK305" s="118"/>
      <c r="AL305" s="118"/>
      <c r="AM305" s="118"/>
      <c r="AN305" s="118"/>
      <c r="AO305" s="118"/>
    </row>
    <row r="306" spans="37:41" x14ac:dyDescent="0.2">
      <c r="AK306" s="118"/>
      <c r="AL306" s="118"/>
      <c r="AM306" s="118"/>
      <c r="AN306" s="118"/>
      <c r="AO306" s="118"/>
    </row>
    <row r="307" spans="37:41" x14ac:dyDescent="0.2">
      <c r="AK307" s="118"/>
      <c r="AL307" s="118"/>
      <c r="AM307" s="118"/>
      <c r="AN307" s="118"/>
      <c r="AO307" s="118"/>
    </row>
    <row r="308" spans="37:41" x14ac:dyDescent="0.2">
      <c r="AK308" s="118"/>
      <c r="AL308" s="118"/>
      <c r="AM308" s="118"/>
      <c r="AN308" s="118"/>
      <c r="AO308" s="118"/>
    </row>
    <row r="309" spans="37:41" x14ac:dyDescent="0.2">
      <c r="AK309" s="118"/>
      <c r="AL309" s="118"/>
      <c r="AM309" s="118"/>
      <c r="AN309" s="118"/>
      <c r="AO309" s="118"/>
    </row>
    <row r="310" spans="37:41" x14ac:dyDescent="0.2">
      <c r="AK310" s="118"/>
      <c r="AL310" s="118"/>
      <c r="AM310" s="118"/>
      <c r="AN310" s="118"/>
      <c r="AO310" s="118"/>
    </row>
    <row r="311" spans="37:41" x14ac:dyDescent="0.2">
      <c r="AK311" s="118"/>
      <c r="AL311" s="118"/>
      <c r="AM311" s="118"/>
      <c r="AN311" s="118"/>
      <c r="AO311" s="118"/>
    </row>
    <row r="312" spans="37:41" x14ac:dyDescent="0.2">
      <c r="AK312" s="118"/>
      <c r="AL312" s="118"/>
      <c r="AM312" s="118"/>
      <c r="AN312" s="118"/>
      <c r="AO312" s="118"/>
    </row>
    <row r="313" spans="37:41" x14ac:dyDescent="0.2">
      <c r="AK313" s="118"/>
      <c r="AL313" s="118"/>
      <c r="AM313" s="118"/>
      <c r="AN313" s="118"/>
      <c r="AO313" s="118"/>
    </row>
    <row r="314" spans="37:41" x14ac:dyDescent="0.2">
      <c r="AK314" s="118"/>
      <c r="AL314" s="118"/>
      <c r="AM314" s="118"/>
      <c r="AN314" s="118"/>
      <c r="AO314" s="118"/>
    </row>
    <row r="315" spans="37:41" x14ac:dyDescent="0.2">
      <c r="AK315" s="118"/>
      <c r="AL315" s="118"/>
      <c r="AM315" s="118"/>
      <c r="AN315" s="118"/>
      <c r="AO315" s="118"/>
    </row>
    <row r="316" spans="37:41" x14ac:dyDescent="0.2">
      <c r="AK316" s="118"/>
      <c r="AL316" s="118"/>
      <c r="AM316" s="118"/>
      <c r="AN316" s="118"/>
      <c r="AO316" s="118"/>
    </row>
    <row r="317" spans="37:41" x14ac:dyDescent="0.2">
      <c r="AK317" s="118"/>
      <c r="AL317" s="118"/>
      <c r="AM317" s="118"/>
      <c r="AN317" s="118"/>
      <c r="AO317" s="118"/>
    </row>
    <row r="318" spans="37:41" x14ac:dyDescent="0.2">
      <c r="AK318" s="118"/>
      <c r="AL318" s="118"/>
      <c r="AM318" s="118"/>
      <c r="AN318" s="118"/>
      <c r="AO318" s="118"/>
    </row>
    <row r="319" spans="37:41" x14ac:dyDescent="0.2">
      <c r="AK319" s="118"/>
      <c r="AL319" s="118"/>
      <c r="AM319" s="118"/>
      <c r="AN319" s="118"/>
      <c r="AO319" s="118"/>
    </row>
    <row r="320" spans="37:41" x14ac:dyDescent="0.2">
      <c r="AK320" s="118"/>
      <c r="AL320" s="118"/>
      <c r="AM320" s="118"/>
      <c r="AN320" s="118"/>
      <c r="AO320" s="118"/>
    </row>
    <row r="321" spans="37:41" x14ac:dyDescent="0.2">
      <c r="AK321" s="118"/>
      <c r="AL321" s="118"/>
      <c r="AM321" s="118"/>
      <c r="AN321" s="118"/>
      <c r="AO321" s="118"/>
    </row>
    <row r="322" spans="37:41" x14ac:dyDescent="0.2">
      <c r="AK322" s="118"/>
      <c r="AL322" s="118"/>
      <c r="AM322" s="118"/>
      <c r="AN322" s="118"/>
      <c r="AO322" s="118"/>
    </row>
    <row r="323" spans="37:41" x14ac:dyDescent="0.2">
      <c r="AK323" s="118"/>
      <c r="AL323" s="118"/>
      <c r="AM323" s="118"/>
      <c r="AN323" s="118"/>
      <c r="AO323" s="118"/>
    </row>
    <row r="324" spans="37:41" x14ac:dyDescent="0.2">
      <c r="AK324" s="118"/>
      <c r="AL324" s="118"/>
      <c r="AM324" s="118"/>
      <c r="AN324" s="118"/>
      <c r="AO324" s="118"/>
    </row>
    <row r="325" spans="37:41" x14ac:dyDescent="0.2">
      <c r="AK325" s="118"/>
      <c r="AL325" s="118"/>
      <c r="AM325" s="118"/>
      <c r="AN325" s="118"/>
      <c r="AO325" s="118"/>
    </row>
    <row r="326" spans="37:41" x14ac:dyDescent="0.2">
      <c r="AK326" s="118"/>
      <c r="AL326" s="118"/>
      <c r="AM326" s="118"/>
      <c r="AN326" s="118"/>
      <c r="AO326" s="118"/>
    </row>
    <row r="327" spans="37:41" x14ac:dyDescent="0.2">
      <c r="AK327" s="118"/>
      <c r="AL327" s="118"/>
      <c r="AM327" s="118"/>
      <c r="AN327" s="118"/>
      <c r="AO327" s="118"/>
    </row>
    <row r="328" spans="37:41" x14ac:dyDescent="0.2">
      <c r="AK328" s="118"/>
      <c r="AL328" s="118"/>
      <c r="AM328" s="118"/>
      <c r="AN328" s="118"/>
      <c r="AO328" s="118"/>
    </row>
    <row r="329" spans="37:41" x14ac:dyDescent="0.2">
      <c r="AK329" s="118"/>
      <c r="AL329" s="118"/>
      <c r="AM329" s="118"/>
      <c r="AN329" s="118"/>
      <c r="AO329" s="118"/>
    </row>
    <row r="330" spans="37:41" x14ac:dyDescent="0.2">
      <c r="AK330" s="118"/>
      <c r="AL330" s="118"/>
      <c r="AM330" s="118"/>
      <c r="AN330" s="118"/>
      <c r="AO330" s="118"/>
    </row>
    <row r="331" spans="37:41" x14ac:dyDescent="0.2">
      <c r="AK331" s="118"/>
      <c r="AL331" s="118"/>
      <c r="AM331" s="118"/>
      <c r="AN331" s="118"/>
      <c r="AO331" s="118"/>
    </row>
    <row r="332" spans="37:41" x14ac:dyDescent="0.2">
      <c r="AK332" s="118"/>
      <c r="AL332" s="118"/>
      <c r="AM332" s="118"/>
      <c r="AN332" s="118"/>
      <c r="AO332" s="118"/>
    </row>
    <row r="333" spans="37:41" x14ac:dyDescent="0.2">
      <c r="AK333" s="118"/>
      <c r="AL333" s="118"/>
      <c r="AM333" s="118"/>
      <c r="AN333" s="118"/>
      <c r="AO333" s="118"/>
    </row>
    <row r="334" spans="37:41" x14ac:dyDescent="0.2">
      <c r="AK334" s="118"/>
      <c r="AL334" s="118"/>
      <c r="AM334" s="118"/>
      <c r="AN334" s="118"/>
      <c r="AO334" s="118"/>
    </row>
    <row r="335" spans="37:41" x14ac:dyDescent="0.2">
      <c r="AK335" s="118"/>
      <c r="AL335" s="118"/>
      <c r="AM335" s="118"/>
      <c r="AN335" s="118"/>
      <c r="AO335" s="118"/>
    </row>
    <row r="336" spans="37:41" x14ac:dyDescent="0.2">
      <c r="AK336" s="118"/>
      <c r="AL336" s="118"/>
      <c r="AM336" s="118"/>
      <c r="AN336" s="118"/>
      <c r="AO336" s="118"/>
    </row>
    <row r="337" spans="37:41" x14ac:dyDescent="0.2">
      <c r="AK337" s="118"/>
      <c r="AL337" s="118"/>
      <c r="AM337" s="118"/>
      <c r="AN337" s="118"/>
      <c r="AO337" s="118"/>
    </row>
    <row r="338" spans="37:41" x14ac:dyDescent="0.2">
      <c r="AK338" s="118"/>
      <c r="AL338" s="118"/>
      <c r="AM338" s="118"/>
      <c r="AN338" s="118"/>
      <c r="AO338" s="118"/>
    </row>
    <row r="339" spans="37:41" x14ac:dyDescent="0.2">
      <c r="AK339" s="118"/>
      <c r="AL339" s="118"/>
      <c r="AM339" s="118"/>
      <c r="AN339" s="118"/>
      <c r="AO339" s="118"/>
    </row>
    <row r="340" spans="37:41" x14ac:dyDescent="0.2">
      <c r="AK340" s="118"/>
      <c r="AL340" s="118"/>
      <c r="AM340" s="118"/>
      <c r="AN340" s="118"/>
      <c r="AO340" s="118"/>
    </row>
    <row r="341" spans="37:41" x14ac:dyDescent="0.2">
      <c r="AK341" s="118"/>
      <c r="AL341" s="118"/>
      <c r="AM341" s="118"/>
      <c r="AN341" s="118"/>
      <c r="AO341" s="118"/>
    </row>
    <row r="342" spans="37:41" x14ac:dyDescent="0.2">
      <c r="AK342" s="118"/>
      <c r="AL342" s="118"/>
      <c r="AM342" s="118"/>
      <c r="AN342" s="118"/>
      <c r="AO342" s="118"/>
    </row>
    <row r="343" spans="37:41" x14ac:dyDescent="0.2">
      <c r="AK343" s="118"/>
      <c r="AL343" s="118"/>
      <c r="AM343" s="118"/>
      <c r="AN343" s="118"/>
      <c r="AO343" s="118"/>
    </row>
    <row r="344" spans="37:41" x14ac:dyDescent="0.2">
      <c r="AK344" s="118"/>
      <c r="AL344" s="118"/>
      <c r="AM344" s="118"/>
      <c r="AN344" s="118"/>
      <c r="AO344" s="118"/>
    </row>
    <row r="345" spans="37:41" x14ac:dyDescent="0.2">
      <c r="AK345" s="118"/>
      <c r="AL345" s="118"/>
      <c r="AM345" s="118"/>
      <c r="AN345" s="118"/>
      <c r="AO345" s="118"/>
    </row>
    <row r="346" spans="37:41" x14ac:dyDescent="0.2">
      <c r="AK346" s="118"/>
      <c r="AL346" s="118"/>
      <c r="AM346" s="118"/>
      <c r="AN346" s="118"/>
      <c r="AO346" s="118"/>
    </row>
    <row r="347" spans="37:41" x14ac:dyDescent="0.2">
      <c r="AK347" s="118"/>
      <c r="AL347" s="118"/>
      <c r="AM347" s="118"/>
      <c r="AN347" s="118"/>
      <c r="AO347" s="118"/>
    </row>
    <row r="348" spans="37:41" x14ac:dyDescent="0.2">
      <c r="AK348" s="118"/>
      <c r="AL348" s="118"/>
      <c r="AM348" s="118"/>
      <c r="AN348" s="118"/>
      <c r="AO348" s="118"/>
    </row>
    <row r="349" spans="37:41" x14ac:dyDescent="0.2">
      <c r="AK349" s="118"/>
      <c r="AL349" s="118"/>
      <c r="AM349" s="118"/>
      <c r="AN349" s="118"/>
      <c r="AO349" s="118"/>
    </row>
    <row r="350" spans="37:41" x14ac:dyDescent="0.2">
      <c r="AK350" s="118"/>
      <c r="AL350" s="118"/>
      <c r="AM350" s="118"/>
      <c r="AN350" s="118"/>
      <c r="AO350" s="118"/>
    </row>
    <row r="351" spans="37:41" x14ac:dyDescent="0.2">
      <c r="AK351" s="118"/>
      <c r="AL351" s="118"/>
      <c r="AM351" s="118"/>
      <c r="AN351" s="118"/>
      <c r="AO351" s="118"/>
    </row>
    <row r="352" spans="37:41" x14ac:dyDescent="0.2">
      <c r="AK352" s="118"/>
      <c r="AL352" s="118"/>
      <c r="AM352" s="118"/>
      <c r="AN352" s="118"/>
      <c r="AO352" s="118"/>
    </row>
    <row r="353" spans="37:41" x14ac:dyDescent="0.2">
      <c r="AK353" s="118"/>
      <c r="AL353" s="118"/>
      <c r="AM353" s="118"/>
      <c r="AN353" s="118"/>
      <c r="AO353" s="118"/>
    </row>
    <row r="354" spans="37:41" x14ac:dyDescent="0.2">
      <c r="AK354" s="118"/>
      <c r="AL354" s="118"/>
      <c r="AM354" s="118"/>
      <c r="AN354" s="118"/>
      <c r="AO354" s="118"/>
    </row>
    <row r="355" spans="37:41" x14ac:dyDescent="0.2">
      <c r="AK355" s="118"/>
      <c r="AL355" s="118"/>
      <c r="AM355" s="118"/>
      <c r="AN355" s="118"/>
      <c r="AO355" s="118"/>
    </row>
    <row r="356" spans="37:41" x14ac:dyDescent="0.2">
      <c r="AK356" s="118"/>
      <c r="AL356" s="118"/>
      <c r="AM356" s="118"/>
      <c r="AN356" s="118"/>
      <c r="AO356" s="118"/>
    </row>
    <row r="357" spans="37:41" x14ac:dyDescent="0.2">
      <c r="AK357" s="118"/>
      <c r="AL357" s="118"/>
      <c r="AM357" s="118"/>
      <c r="AN357" s="118"/>
      <c r="AO357" s="118"/>
    </row>
    <row r="358" spans="37:41" x14ac:dyDescent="0.2">
      <c r="AK358" s="118"/>
      <c r="AL358" s="118"/>
      <c r="AM358" s="118"/>
      <c r="AN358" s="118"/>
      <c r="AO358" s="118"/>
    </row>
    <row r="359" spans="37:41" x14ac:dyDescent="0.2">
      <c r="AK359" s="118"/>
      <c r="AL359" s="118"/>
      <c r="AM359" s="118"/>
      <c r="AN359" s="118"/>
      <c r="AO359" s="118"/>
    </row>
    <row r="360" spans="37:41" x14ac:dyDescent="0.2">
      <c r="AK360" s="118"/>
      <c r="AL360" s="118"/>
      <c r="AM360" s="118"/>
      <c r="AN360" s="118"/>
      <c r="AO360" s="118"/>
    </row>
    <row r="361" spans="37:41" x14ac:dyDescent="0.2">
      <c r="AK361" s="118"/>
      <c r="AL361" s="118"/>
      <c r="AM361" s="118"/>
      <c r="AN361" s="118"/>
      <c r="AO361" s="118"/>
    </row>
    <row r="362" spans="37:41" x14ac:dyDescent="0.2">
      <c r="AK362" s="118"/>
      <c r="AL362" s="118"/>
      <c r="AM362" s="118"/>
      <c r="AN362" s="118"/>
      <c r="AO362" s="118"/>
    </row>
    <row r="363" spans="37:41" x14ac:dyDescent="0.2">
      <c r="AK363" s="118"/>
      <c r="AL363" s="118"/>
      <c r="AM363" s="118"/>
      <c r="AN363" s="118"/>
      <c r="AO363" s="118"/>
    </row>
    <row r="364" spans="37:41" x14ac:dyDescent="0.2">
      <c r="AK364" s="118"/>
      <c r="AL364" s="118"/>
      <c r="AM364" s="118"/>
      <c r="AN364" s="118"/>
      <c r="AO364" s="118"/>
    </row>
    <row r="365" spans="37:41" x14ac:dyDescent="0.2">
      <c r="AK365" s="118"/>
      <c r="AL365" s="118"/>
      <c r="AM365" s="118"/>
      <c r="AN365" s="118"/>
      <c r="AO365" s="118"/>
    </row>
    <row r="366" spans="37:41" x14ac:dyDescent="0.2">
      <c r="AK366" s="118"/>
      <c r="AL366" s="118"/>
      <c r="AM366" s="118"/>
      <c r="AN366" s="118"/>
      <c r="AO366" s="118"/>
    </row>
    <row r="367" spans="37:41" x14ac:dyDescent="0.2">
      <c r="AK367" s="118"/>
      <c r="AL367" s="118"/>
      <c r="AM367" s="118"/>
      <c r="AN367" s="118"/>
      <c r="AO367" s="118"/>
    </row>
    <row r="368" spans="37:41" x14ac:dyDescent="0.2">
      <c r="AK368" s="118"/>
      <c r="AL368" s="118"/>
      <c r="AM368" s="118"/>
      <c r="AN368" s="118"/>
      <c r="AO368" s="118"/>
    </row>
    <row r="369" spans="37:41" x14ac:dyDescent="0.2">
      <c r="AK369" s="118"/>
      <c r="AL369" s="118"/>
      <c r="AM369" s="118"/>
      <c r="AN369" s="118"/>
      <c r="AO369" s="118"/>
    </row>
    <row r="370" spans="37:41" x14ac:dyDescent="0.2">
      <c r="AK370" s="118"/>
      <c r="AL370" s="118"/>
      <c r="AM370" s="118"/>
      <c r="AN370" s="118"/>
      <c r="AO370" s="118"/>
    </row>
    <row r="371" spans="37:41" x14ac:dyDescent="0.2">
      <c r="AK371" s="118"/>
      <c r="AL371" s="118"/>
      <c r="AM371" s="118"/>
      <c r="AN371" s="118"/>
      <c r="AO371" s="118"/>
    </row>
    <row r="372" spans="37:41" x14ac:dyDescent="0.2">
      <c r="AK372" s="118"/>
      <c r="AL372" s="118"/>
      <c r="AM372" s="118"/>
      <c r="AN372" s="118"/>
      <c r="AO372" s="118"/>
    </row>
    <row r="373" spans="37:41" x14ac:dyDescent="0.2">
      <c r="AK373" s="118"/>
      <c r="AL373" s="118"/>
      <c r="AM373" s="118"/>
      <c r="AN373" s="118"/>
      <c r="AO373" s="118"/>
    </row>
    <row r="374" spans="37:41" x14ac:dyDescent="0.2">
      <c r="AK374" s="118"/>
      <c r="AL374" s="118"/>
      <c r="AM374" s="118"/>
      <c r="AN374" s="118"/>
      <c r="AO374" s="118"/>
    </row>
    <row r="375" spans="37:41" x14ac:dyDescent="0.2">
      <c r="AK375" s="118"/>
      <c r="AL375" s="118"/>
      <c r="AM375" s="118"/>
      <c r="AN375" s="118"/>
      <c r="AO375" s="118"/>
    </row>
    <row r="376" spans="37:41" x14ac:dyDescent="0.2">
      <c r="AK376" s="118"/>
      <c r="AL376" s="118"/>
      <c r="AM376" s="118"/>
      <c r="AN376" s="118"/>
      <c r="AO376" s="118"/>
    </row>
    <row r="377" spans="37:41" x14ac:dyDescent="0.2">
      <c r="AK377" s="118"/>
      <c r="AL377" s="118"/>
      <c r="AM377" s="118"/>
      <c r="AN377" s="118"/>
      <c r="AO377" s="118"/>
    </row>
    <row r="378" spans="37:41" x14ac:dyDescent="0.2">
      <c r="AK378" s="118"/>
      <c r="AL378" s="118"/>
      <c r="AM378" s="118"/>
      <c r="AN378" s="118"/>
      <c r="AO378" s="118"/>
    </row>
    <row r="379" spans="37:41" x14ac:dyDescent="0.2">
      <c r="AK379" s="118"/>
      <c r="AL379" s="118"/>
      <c r="AM379" s="118"/>
      <c r="AN379" s="118"/>
      <c r="AO379" s="118"/>
    </row>
    <row r="380" spans="37:41" x14ac:dyDescent="0.2">
      <c r="AK380" s="118"/>
      <c r="AL380" s="118"/>
      <c r="AM380" s="118"/>
      <c r="AN380" s="118"/>
      <c r="AO380" s="118"/>
    </row>
    <row r="381" spans="37:41" x14ac:dyDescent="0.2">
      <c r="AK381" s="118"/>
      <c r="AL381" s="118"/>
      <c r="AM381" s="118"/>
      <c r="AN381" s="118"/>
      <c r="AO381" s="118"/>
    </row>
    <row r="382" spans="37:41" x14ac:dyDescent="0.2">
      <c r="AK382" s="118"/>
      <c r="AL382" s="118"/>
      <c r="AM382" s="118"/>
      <c r="AN382" s="118"/>
      <c r="AO382" s="118"/>
    </row>
    <row r="383" spans="37:41" x14ac:dyDescent="0.2">
      <c r="AK383" s="118"/>
      <c r="AL383" s="118"/>
      <c r="AM383" s="118"/>
      <c r="AN383" s="118"/>
      <c r="AO383" s="118"/>
    </row>
    <row r="384" spans="37:41" x14ac:dyDescent="0.2">
      <c r="AK384" s="118"/>
      <c r="AL384" s="118"/>
      <c r="AM384" s="118"/>
      <c r="AN384" s="118"/>
      <c r="AO384" s="118"/>
    </row>
    <row r="385" spans="37:41" x14ac:dyDescent="0.2">
      <c r="AK385" s="118"/>
      <c r="AL385" s="118"/>
      <c r="AM385" s="118"/>
      <c r="AN385" s="118"/>
      <c r="AO385" s="118"/>
    </row>
    <row r="386" spans="37:41" x14ac:dyDescent="0.2">
      <c r="AK386" s="118"/>
      <c r="AL386" s="118"/>
      <c r="AM386" s="118"/>
      <c r="AN386" s="118"/>
      <c r="AO386" s="118"/>
    </row>
    <row r="387" spans="37:41" x14ac:dyDescent="0.2">
      <c r="AK387" s="118"/>
      <c r="AL387" s="118"/>
      <c r="AM387" s="118"/>
      <c r="AN387" s="118"/>
      <c r="AO387" s="118"/>
    </row>
    <row r="388" spans="37:41" x14ac:dyDescent="0.2">
      <c r="AK388" s="118"/>
      <c r="AL388" s="118"/>
      <c r="AM388" s="118"/>
      <c r="AN388" s="118"/>
      <c r="AO388" s="118"/>
    </row>
    <row r="389" spans="37:41" x14ac:dyDescent="0.2">
      <c r="AK389" s="118"/>
      <c r="AL389" s="118"/>
      <c r="AM389" s="118"/>
      <c r="AN389" s="118"/>
      <c r="AO389" s="118"/>
    </row>
  </sheetData>
  <sheetProtection password="CF27" sheet="1" objects="1" scenarios="1"/>
  <dataValidations disablePrompts="1" count="1">
    <dataValidation type="list" allowBlank="1" showInputMessage="1" showErrorMessage="1" sqref="B94:B95 B77:B79 B63:B65 B49:B51 B35:B37 B21:B23">
      <formula1>Standardtid</formula1>
    </dataValidation>
  </dataValidations>
  <hyperlinks>
    <hyperlink ref="O32" r:id="rId1"/>
    <hyperlink ref="O17" r:id="rId2"/>
  </hyperlinks>
  <pageMargins left="0.70866141732283472" right="0.70866141732283472" top="0.74803149606299213" bottom="0.74803149606299213" header="0.31496062992125984" footer="0.31496062992125984"/>
  <pageSetup paperSize="9" scale="60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opLeftCell="A57" zoomScale="75" zoomScaleNormal="75" workbookViewId="0">
      <selection activeCell="G20" sqref="G20"/>
    </sheetView>
  </sheetViews>
  <sheetFormatPr defaultRowHeight="12.75" x14ac:dyDescent="0.2"/>
  <cols>
    <col min="5" max="7" width="6.7109375" customWidth="1"/>
    <col min="8" max="8" width="3.5703125" customWidth="1"/>
    <col min="9" max="9" width="10.140625" customWidth="1"/>
    <col min="10" max="10" width="8.7109375" customWidth="1"/>
    <col min="14" max="14" width="15.7109375" customWidth="1"/>
  </cols>
  <sheetData>
    <row r="1" spans="1:25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8" x14ac:dyDescent="0.25">
      <c r="A2" s="43" t="str">
        <f>"Planera behov av tid för - "&amp;'Bemanningsbehov '!Yrke&amp;", "&amp;'Bemanningsbehov '!Vårdavdelning&amp;" - sommar"</f>
        <v>Planera behov av tid för - ,  - sommar</v>
      </c>
      <c r="B2" s="43"/>
      <c r="C2" s="43"/>
      <c r="D2" s="43"/>
      <c r="E2" s="43"/>
      <c r="F2" s="43"/>
      <c r="G2" s="12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18"/>
      <c r="X2" s="118"/>
      <c r="Y2" s="118"/>
    </row>
    <row r="3" spans="1:25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x14ac:dyDescent="0.2">
      <c r="A4" s="118" t="s">
        <v>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118" t="s">
        <v>101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x14ac:dyDescent="0.2">
      <c r="A8" s="118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3.5" thickBo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3.5" thickBot="1" x14ac:dyDescent="0.25">
      <c r="A10" s="118" t="s">
        <v>49</v>
      </c>
      <c r="B10" s="118"/>
      <c r="C10" s="118"/>
      <c r="D10" s="118"/>
      <c r="E10" s="118"/>
      <c r="F10" s="119"/>
      <c r="G10" s="118" t="s">
        <v>50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18"/>
      <c r="X11" s="118"/>
      <c r="Y11" s="118"/>
    </row>
    <row r="12" spans="1:25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5.75" x14ac:dyDescent="0.25">
      <c r="A13" s="120" t="s">
        <v>161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50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.75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64" t="s">
        <v>137</v>
      </c>
      <c r="P17" s="118"/>
      <c r="Q17" s="118"/>
      <c r="S17" s="118"/>
      <c r="T17" s="118"/>
      <c r="U17" s="118"/>
      <c r="V17" s="118"/>
      <c r="W17" s="118"/>
      <c r="X17" s="118"/>
      <c r="Y17" s="118"/>
    </row>
    <row r="18" spans="1:25" ht="7.5" customHeight="1" thickBot="1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8" customHeight="1" thickBot="1" x14ac:dyDescent="0.25">
      <c r="A19" s="118"/>
      <c r="B19" s="118"/>
      <c r="C19" s="118"/>
      <c r="D19" s="118"/>
      <c r="E19" s="123">
        <v>4449</v>
      </c>
      <c r="F19" s="153" t="s">
        <v>102</v>
      </c>
      <c r="G19" s="123">
        <v>10</v>
      </c>
      <c r="H19" s="118" t="s">
        <v>10</v>
      </c>
      <c r="I19" s="74" t="s">
        <v>162</v>
      </c>
      <c r="J19" s="159" t="e">
        <f>SUM((E19/G19)/F20)</f>
        <v>#DIV/0!</v>
      </c>
      <c r="K19" s="150" t="s">
        <v>163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9.5" customHeight="1" x14ac:dyDescent="0.2">
      <c r="A20" s="118"/>
      <c r="B20" s="118"/>
      <c r="C20" s="118"/>
      <c r="D20" s="118"/>
      <c r="E20" s="118"/>
      <c r="F20" s="118">
        <f>Nattid</f>
        <v>0</v>
      </c>
      <c r="G20" s="150" t="s">
        <v>139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18"/>
      <c r="X25" s="118"/>
      <c r="Y25" s="118"/>
    </row>
    <row r="26" spans="1:25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5.75" x14ac:dyDescent="0.25">
      <c r="A27" s="120" t="s">
        <v>105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51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2.75" customHeight="1" thickBot="1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64" t="s">
        <v>137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8" customHeight="1" thickBot="1" x14ac:dyDescent="0.25">
      <c r="A33" s="118"/>
      <c r="B33" s="118"/>
      <c r="C33" s="118"/>
      <c r="D33" s="118"/>
      <c r="E33" s="123">
        <v>1032</v>
      </c>
      <c r="F33" s="153" t="s">
        <v>102</v>
      </c>
      <c r="G33" s="123">
        <v>13</v>
      </c>
      <c r="H33" s="118" t="s">
        <v>10</v>
      </c>
      <c r="I33" s="74" t="s">
        <v>162</v>
      </c>
      <c r="J33" s="159" t="e">
        <f>SUM((E33/G33)/F34)</f>
        <v>#DIV/0!</v>
      </c>
      <c r="K33" s="150" t="s">
        <v>163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9.5" customHeight="1" x14ac:dyDescent="0.2">
      <c r="A34" s="118"/>
      <c r="B34" s="118"/>
      <c r="C34" s="118"/>
      <c r="D34" s="118"/>
      <c r="E34" s="118"/>
      <c r="F34" s="118">
        <f>Nattid</f>
        <v>0</v>
      </c>
      <c r="G34" s="150" t="s">
        <v>139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18"/>
      <c r="X39" s="118"/>
      <c r="Y39" s="118"/>
    </row>
    <row r="40" spans="1:25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5.75" x14ac:dyDescent="0.25">
      <c r="A41" s="120" t="s">
        <v>106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8.25" customHeight="1" thickBot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8" customHeight="1" thickBot="1" x14ac:dyDescent="0.25">
      <c r="A47" s="118"/>
      <c r="B47" s="118"/>
      <c r="C47" s="118"/>
      <c r="D47" s="118"/>
      <c r="E47" s="123">
        <v>20</v>
      </c>
      <c r="F47" s="153" t="s">
        <v>102</v>
      </c>
      <c r="G47" s="123">
        <v>4</v>
      </c>
      <c r="H47" s="118" t="s">
        <v>10</v>
      </c>
      <c r="I47" s="74" t="s">
        <v>162</v>
      </c>
      <c r="J47" s="159" t="e">
        <f>SUM((E47/G47)/F48)</f>
        <v>#DIV/0!</v>
      </c>
      <c r="K47" s="150" t="s">
        <v>163</v>
      </c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9.5" customHeight="1" x14ac:dyDescent="0.2">
      <c r="A48" s="118"/>
      <c r="B48" s="118"/>
      <c r="C48" s="118"/>
      <c r="D48" s="118"/>
      <c r="E48" s="118"/>
      <c r="F48" s="118">
        <f>Nattid</f>
        <v>0</v>
      </c>
      <c r="G48" s="150" t="s">
        <v>139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x14ac:dyDescent="0.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18"/>
      <c r="X53" s="118"/>
      <c r="Y53" s="118"/>
    </row>
    <row r="54" spans="1:25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5.75" x14ac:dyDescent="0.25">
      <c r="A55" s="120" t="s">
        <v>166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8.25" customHeight="1" thickBot="1" x14ac:dyDescent="0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8" customHeight="1" thickBot="1" x14ac:dyDescent="0.25">
      <c r="A61" s="118"/>
      <c r="B61" s="118"/>
      <c r="C61" s="118"/>
      <c r="D61" s="118"/>
      <c r="E61" s="123">
        <v>12</v>
      </c>
      <c r="F61" s="153" t="s">
        <v>102</v>
      </c>
      <c r="G61" s="123">
        <v>4</v>
      </c>
      <c r="H61" s="118" t="s">
        <v>10</v>
      </c>
      <c r="I61" s="74" t="s">
        <v>162</v>
      </c>
      <c r="J61" s="159" t="e">
        <f>SUM((E61/G61)/F62)</f>
        <v>#DIV/0!</v>
      </c>
      <c r="K61" s="150" t="s">
        <v>163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9.5" customHeight="1" x14ac:dyDescent="0.2">
      <c r="A62" s="118"/>
      <c r="B62" s="118"/>
      <c r="C62" s="118"/>
      <c r="D62" s="118"/>
      <c r="E62" s="118"/>
      <c r="F62" s="118">
        <f>Nattid</f>
        <v>0</v>
      </c>
      <c r="G62" s="150" t="s">
        <v>139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18"/>
      <c r="X67" s="118"/>
      <c r="Y67" s="118"/>
    </row>
    <row r="68" spans="1:25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5.75" x14ac:dyDescent="0.25">
      <c r="A69" s="120" t="s">
        <v>165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8.25" customHeight="1" thickBot="1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8" customHeight="1" thickBot="1" x14ac:dyDescent="0.25">
      <c r="A75" s="118"/>
      <c r="B75" s="118"/>
      <c r="C75" s="118"/>
      <c r="D75" s="118"/>
      <c r="E75" s="123">
        <v>10</v>
      </c>
      <c r="F75" s="153" t="s">
        <v>102</v>
      </c>
      <c r="G75" s="123">
        <v>5</v>
      </c>
      <c r="H75" s="118" t="s">
        <v>10</v>
      </c>
      <c r="I75" s="74" t="s">
        <v>162</v>
      </c>
      <c r="J75" s="159" t="e">
        <f>SUM((E75/G75)/F76)</f>
        <v>#DIV/0!</v>
      </c>
      <c r="K75" s="150" t="s">
        <v>163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9.5" customHeight="1" x14ac:dyDescent="0.2">
      <c r="A76" s="118"/>
      <c r="B76" s="118"/>
      <c r="C76" s="118"/>
      <c r="D76" s="118"/>
      <c r="E76" s="118"/>
      <c r="F76" s="118">
        <f>Nattid</f>
        <v>0</v>
      </c>
      <c r="G76" s="150" t="s">
        <v>139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54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54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54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54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x14ac:dyDescent="0.2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18"/>
      <c r="X81" s="118"/>
      <c r="Y81" s="118"/>
    </row>
    <row r="82" spans="1:25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1:25" ht="15.75" x14ac:dyDescent="0.25">
      <c r="A83" s="120" t="s">
        <v>103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1:25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1:25" ht="15.75" customHeight="1" x14ac:dyDescent="0.2">
      <c r="A86" s="118"/>
      <c r="B86" s="118"/>
      <c r="C86" s="117" t="s">
        <v>104</v>
      </c>
      <c r="D86" s="118"/>
      <c r="E86" s="118"/>
      <c r="F86" s="122"/>
      <c r="G86" s="118"/>
      <c r="H86" s="118" t="s">
        <v>10</v>
      </c>
      <c r="I86" s="160" t="e">
        <f>J19</f>
        <v>#DIV/0!</v>
      </c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1:25" ht="15.75" customHeight="1" x14ac:dyDescent="0.2">
      <c r="A87" s="118"/>
      <c r="B87" s="118"/>
      <c r="C87" s="117" t="s">
        <v>105</v>
      </c>
      <c r="D87" s="118"/>
      <c r="E87" s="118"/>
      <c r="F87" s="118"/>
      <c r="G87" s="118"/>
      <c r="H87" s="118" t="s">
        <v>10</v>
      </c>
      <c r="I87" s="159" t="e">
        <f>J33</f>
        <v>#DIV/0!</v>
      </c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1:25" ht="15.75" customHeight="1" x14ac:dyDescent="0.2">
      <c r="A88" s="118"/>
      <c r="B88" s="118"/>
      <c r="C88" s="117" t="s">
        <v>140</v>
      </c>
      <c r="D88" s="118"/>
      <c r="E88" s="118"/>
      <c r="F88" s="118"/>
      <c r="G88" s="118"/>
      <c r="H88" s="118"/>
      <c r="I88" s="159" t="e">
        <f>I86+I87</f>
        <v>#DIV/0!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1:25" ht="15.75" customHeight="1" x14ac:dyDescent="0.2">
      <c r="A89" s="118"/>
      <c r="B89" s="118"/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1:25" ht="15.75" customHeight="1" x14ac:dyDescent="0.2">
      <c r="A90" s="118"/>
      <c r="B90" s="118"/>
      <c r="C90" s="117" t="s">
        <v>106</v>
      </c>
      <c r="D90" s="118"/>
      <c r="E90" s="118"/>
      <c r="F90" s="118"/>
      <c r="G90" s="118"/>
      <c r="H90" s="118" t="s">
        <v>10</v>
      </c>
      <c r="I90" s="159" t="e">
        <f>J47</f>
        <v>#DIV/0!</v>
      </c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5" ht="15.75" customHeight="1" x14ac:dyDescent="0.2">
      <c r="A91" s="118"/>
      <c r="B91" s="118"/>
      <c r="C91" s="117"/>
      <c r="D91" s="118"/>
      <c r="E91" s="118"/>
      <c r="F91" s="118"/>
      <c r="G91" s="118"/>
      <c r="H91" s="118"/>
      <c r="I91" s="159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1:25" ht="15.75" customHeight="1" x14ac:dyDescent="0.2">
      <c r="A92" s="118"/>
      <c r="B92" s="118"/>
      <c r="C92" s="117" t="s">
        <v>166</v>
      </c>
      <c r="D92" s="118"/>
      <c r="E92" s="118"/>
      <c r="F92" s="118"/>
      <c r="G92" s="118"/>
      <c r="H92" s="118" t="s">
        <v>10</v>
      </c>
      <c r="I92" s="159" t="e">
        <f>J61</f>
        <v>#DIV/0!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</row>
    <row r="93" spans="1:25" ht="15.75" customHeight="1" x14ac:dyDescent="0.2">
      <c r="A93" s="118"/>
      <c r="B93" s="118"/>
      <c r="C93" s="117" t="s">
        <v>165</v>
      </c>
      <c r="D93" s="118"/>
      <c r="E93" s="118"/>
      <c r="F93" s="118"/>
      <c r="G93" s="118"/>
      <c r="H93" s="118" t="s">
        <v>10</v>
      </c>
      <c r="I93" s="159" t="e">
        <f>J75</f>
        <v>#DIV/0!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1:25" x14ac:dyDescent="0.2">
      <c r="A94" s="118"/>
      <c r="B94" s="118"/>
      <c r="C94" s="117" t="s">
        <v>184</v>
      </c>
      <c r="D94" s="118"/>
      <c r="E94" s="118"/>
      <c r="F94" s="118"/>
      <c r="G94" s="118"/>
      <c r="H94" s="118"/>
      <c r="I94" s="161" t="e">
        <f>I92+I93</f>
        <v>#DIV/0!</v>
      </c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</row>
    <row r="95" spans="1:25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</row>
    <row r="96" spans="1:25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</row>
    <row r="97" spans="1:25" x14ac:dyDescent="0.2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18"/>
      <c r="X97" s="118"/>
      <c r="Y97" s="118"/>
    </row>
    <row r="98" spans="1:25" x14ac:dyDescent="0.2">
      <c r="A98" s="150" t="s">
        <v>151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spans="1:25" x14ac:dyDescent="0.2">
      <c r="A99" s="150" t="s">
        <v>152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</row>
    <row r="100" spans="1:25" x14ac:dyDescent="0.2">
      <c r="A100" s="150" t="s">
        <v>158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</row>
    <row r="101" spans="1:25" x14ac:dyDescent="0.2">
      <c r="A101" s="118" t="s">
        <v>150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</row>
    <row r="102" spans="1:25" x14ac:dyDescent="0.2">
      <c r="A102" s="118" t="s">
        <v>148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1:25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</row>
    <row r="104" spans="1:25" x14ac:dyDescent="0.2">
      <c r="A104" s="150" t="s">
        <v>154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</row>
    <row r="105" spans="1:25" x14ac:dyDescent="0.2">
      <c r="A105" s="132" t="s">
        <v>153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W105" s="118"/>
      <c r="X105" s="118"/>
      <c r="Y105" s="118"/>
    </row>
    <row r="106" spans="1:25" x14ac:dyDescent="0.2">
      <c r="A106" s="150" t="s">
        <v>158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</row>
    <row r="107" spans="1:25" x14ac:dyDescent="0.2">
      <c r="A107" s="118" t="s">
        <v>150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x14ac:dyDescent="0.2">
      <c r="A108" s="118" t="s">
        <v>148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1:25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</row>
    <row r="110" spans="1:25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</row>
    <row r="111" spans="1:25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</row>
    <row r="112" spans="1:25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1:25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</row>
    <row r="114" spans="1:25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</row>
    <row r="115" spans="1:25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1:25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</row>
    <row r="117" spans="1:25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</sheetData>
  <sheetProtection password="CF27" sheet="1" objects="1" scenarios="1"/>
  <dataValidations count="1">
    <dataValidation type="list" allowBlank="1" showInputMessage="1" showErrorMessage="1" sqref="B94:B95 B77:B79 B63:B65 B49:B51 B35:B37 B21:B23">
      <formula1>Standardtid</formula1>
    </dataValidation>
  </dataValidations>
  <hyperlinks>
    <hyperlink ref="O32" r:id="rId1"/>
    <hyperlink ref="O17" r:id="rId2"/>
  </hyperlinks>
  <pageMargins left="0.70866141732283472" right="0.70866141732283472" top="0.74803149606299213" bottom="0.74803149606299213" header="0.31496062992125984" footer="0.31496062992125984"/>
  <pageSetup paperSize="9"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32</vt:i4>
      </vt:variant>
    </vt:vector>
  </HeadingPairs>
  <TitlesOfParts>
    <vt:vector size="47" baseType="lpstr">
      <vt:lpstr>Omräkningstabell</vt:lpstr>
      <vt:lpstr>Riktlinjer för bemanningsbehov</vt:lpstr>
      <vt:lpstr>Bemanningsbehov </vt:lpstr>
      <vt:lpstr>Listor</vt:lpstr>
      <vt:lpstr>Sommar-Bemanningsbehov</vt:lpstr>
      <vt:lpstr>Beräkningar frånvaro &amp; övertid</vt:lpstr>
      <vt:lpstr>Bemanningsmål - natt</vt:lpstr>
      <vt:lpstr>Bemanningsmål - sommar</vt:lpstr>
      <vt:lpstr>Bemanningsmål - sommar natt</vt:lpstr>
      <vt:lpstr>Totalt Bemanningsmål Dag Natt</vt:lpstr>
      <vt:lpstr>Totalt Bemanningsmål</vt:lpstr>
      <vt:lpstr>Behov Dag Natt</vt:lpstr>
      <vt:lpstr>Bemanningsmål per månad</vt:lpstr>
      <vt:lpstr>Helgbemanning</vt:lpstr>
      <vt:lpstr>Helgbemanning special</vt:lpstr>
      <vt:lpstr>Arbetstid</vt:lpstr>
      <vt:lpstr>Bdag</vt:lpstr>
      <vt:lpstr>'Bemanningsbehov '!Bemanningsbehov_B15</vt:lpstr>
      <vt:lpstr>'Sommar-Bemanningsbehov'!Bemanningsbehov_B15</vt:lpstr>
      <vt:lpstr>'Bemanningsmål - sommar'!Bnatt</vt:lpstr>
      <vt:lpstr>'Bemanningsmål - sommar natt'!Bnatt</vt:lpstr>
      <vt:lpstr>Bnatt</vt:lpstr>
      <vt:lpstr>'Bemanningsmål - sommar natt'!Bsdag</vt:lpstr>
      <vt:lpstr>Bsdag</vt:lpstr>
      <vt:lpstr>Dag</vt:lpstr>
      <vt:lpstr>Dagpersonal</vt:lpstr>
      <vt:lpstr>Dagtid</vt:lpstr>
      <vt:lpstr>Natt</vt:lpstr>
      <vt:lpstr>Nattid</vt:lpstr>
      <vt:lpstr>'Bemanningsbehov '!Print_Area</vt:lpstr>
      <vt:lpstr>'Riktlinjer för bemanningsbehov'!Print_Area</vt:lpstr>
      <vt:lpstr>'Sommar-Bemanningsbehov'!Print_Area</vt:lpstr>
      <vt:lpstr>'Bemanningsbehov '!Print_Titles</vt:lpstr>
      <vt:lpstr>'Sommar-Bemanningsbehov'!Print_Titles</vt:lpstr>
      <vt:lpstr>Rast</vt:lpstr>
      <vt:lpstr>Sdag</vt:lpstr>
      <vt:lpstr>SNatt</vt:lpstr>
      <vt:lpstr>Standardtid</vt:lpstr>
      <vt:lpstr>Tid</vt:lpstr>
      <vt:lpstr>Tjänst</vt:lpstr>
      <vt:lpstr>TypTjänst</vt:lpstr>
      <vt:lpstr>Vecka</vt:lpstr>
      <vt:lpstr>'Bemanningsbehov '!Vårdavdelning</vt:lpstr>
      <vt:lpstr>Vårdavdelning</vt:lpstr>
      <vt:lpstr>'Bemanningsbehov '!Yrke</vt:lpstr>
      <vt:lpstr>Yrke</vt:lpstr>
      <vt:lpstr>År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 Ekeström</dc:creator>
  <cp:lastModifiedBy>Bringsäter Zenita</cp:lastModifiedBy>
  <cp:lastPrinted>2010-02-19T14:09:38Z</cp:lastPrinted>
  <dcterms:created xsi:type="dcterms:W3CDTF">2009-02-24T10:51:30Z</dcterms:created>
  <dcterms:modified xsi:type="dcterms:W3CDTF">2021-03-19T09:31:40Z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7819&quot;&gt;&lt;version val=&quot;17885&quot;/&gt;&lt;CXlWorkbook id=&quot;1&quot;&gt;&lt;m_cxllink/&gt;&lt;/CXlWorkbook&gt;&lt;/root&gt;">
    <vt:bool>false</vt:bool>
  </property>
  <property fmtid="{D5CDD505-2E9C-101B-9397-08002B2CF9AE}" pid="3" name="SW_IntOfficeMacros">
    <vt:lpwstr>Disabled</vt:lpwstr>
  </property>
  <property fmtid="{D5CDD505-2E9C-101B-9397-08002B2CF9AE}" pid="4" name="SW_CustomTitle">
    <vt:lpwstr/>
  </property>
</Properties>
</file>